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>
    <definedName name="arrest">'Sheet1'!$D$33</definedName>
    <definedName name="gather">'Sheet1'!$D$5</definedName>
    <definedName name="held?">'Sheet1'!$G$8</definedName>
    <definedName name="heldangle">'Sheet1'!$G$4</definedName>
    <definedName name="incr">'Sheet1'!$B$10</definedName>
    <definedName name="mast">'Sheet1'!$D$3</definedName>
    <definedName name="pivot">'Sheet1'!$D$4</definedName>
  </definedNames>
  <calcPr fullCalcOnLoad="1"/>
</workbook>
</file>

<file path=xl/sharedStrings.xml><?xml version="1.0" encoding="utf-8"?>
<sst xmlns="http://schemas.openxmlformats.org/spreadsheetml/2006/main" count="29" uniqueCount="20">
  <si>
    <t>Auto-easing downhaul</t>
  </si>
  <si>
    <t>Mast diameter</t>
  </si>
  <si>
    <t>mm</t>
  </si>
  <si>
    <t>Pivot offset</t>
  </si>
  <si>
    <t>Gather offset</t>
  </si>
  <si>
    <t>Incr</t>
  </si>
  <si>
    <t>deg</t>
  </si>
  <si>
    <t>Angle</t>
  </si>
  <si>
    <t>x(g)</t>
  </si>
  <si>
    <t>y(g)</t>
  </si>
  <si>
    <t>Dist</t>
  </si>
  <si>
    <t>Feed</t>
  </si>
  <si>
    <t>Release</t>
  </si>
  <si>
    <t>Boom arrested at</t>
  </si>
  <si>
    <t>Does downhaul line run over the top of the gooseneck</t>
  </si>
  <si>
    <t>pivot, or is it held to the side of the pivot (illustrated)?</t>
  </si>
  <si>
    <t>(0=No, not held</t>
  </si>
  <si>
    <t xml:space="preserve"> 1=Yes, held to</t>
  </si>
  <si>
    <t xml:space="preserve"> side of pivot)</t>
  </si>
  <si>
    <t>(Pivot assumed not to be very thick.)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</si>
</sst>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164" fontId="0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6"/>
          <c:y val="0.15375"/>
          <c:w val="0.887"/>
          <c:h val="0.73425"/>
        </c:manualLayout>
      </c:layout>
      <c:lineChart>
        <c:grouping val="standard"/>
        <c:varyColors val="0"/>
        <c:ser>
          <c:idx val="0"/>
          <c:order val="0"/>
          <c:tx>
            <c:v>Release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Sheet1!$B$13:$B$31</c:f>
              <c:numCache/>
            </c:numRef>
          </c:cat>
          <c:val>
            <c:numRef>
              <c:f>Sheet1!$G$13:$G$31</c:f>
              <c:numCache/>
            </c:numRef>
          </c:val>
          <c:smooth val="0"/>
        </c:ser>
        <c:marker val="1"/>
        <c:axId val="17166414"/>
        <c:axId val="20279999"/>
      </c:lineChart>
      <c:catAx>
        <c:axId val="1716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Sheeting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79999"/>
        <c:crosses val="autoZero"/>
        <c:auto val="0"/>
        <c:lblOffset val="100"/>
        <c:noMultiLvlLbl val="0"/>
      </c:catAx>
      <c:valAx>
        <c:axId val="2027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Ease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6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142875</xdr:rowOff>
    </xdr:from>
    <xdr:to>
      <xdr:col>10</xdr:col>
      <xdr:colOff>523875</xdr:colOff>
      <xdr:row>4</xdr:row>
      <xdr:rowOff>47625</xdr:rowOff>
    </xdr:to>
    <xdr:sp>
      <xdr:nvSpPr>
        <xdr:cNvPr id="1" name="Oval 1"/>
        <xdr:cNvSpPr>
          <a:spLocks/>
        </xdr:cNvSpPr>
      </xdr:nvSpPr>
      <xdr:spPr>
        <a:xfrm>
          <a:off x="5105400" y="142875"/>
          <a:ext cx="609600" cy="5905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47625</xdr:rowOff>
    </xdr:from>
    <xdr:to>
      <xdr:col>10</xdr:col>
      <xdr:colOff>304800</xdr:colOff>
      <xdr:row>6</xdr:row>
      <xdr:rowOff>47625</xdr:rowOff>
    </xdr:to>
    <xdr:sp>
      <xdr:nvSpPr>
        <xdr:cNvPr id="2" name="Oval 2"/>
        <xdr:cNvSpPr>
          <a:spLocks/>
        </xdr:cNvSpPr>
      </xdr:nvSpPr>
      <xdr:spPr>
        <a:xfrm>
          <a:off x="5334000" y="895350"/>
          <a:ext cx="161925" cy="1619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9</xdr:row>
      <xdr:rowOff>66675</xdr:rowOff>
    </xdr:from>
    <xdr:to>
      <xdr:col>9</xdr:col>
      <xdr:colOff>409575</xdr:colOff>
      <xdr:row>9</xdr:row>
      <xdr:rowOff>142875</xdr:rowOff>
    </xdr:to>
    <xdr:sp>
      <xdr:nvSpPr>
        <xdr:cNvPr id="3" name="Oval 4"/>
        <xdr:cNvSpPr>
          <a:spLocks/>
        </xdr:cNvSpPr>
      </xdr:nvSpPr>
      <xdr:spPr>
        <a:xfrm>
          <a:off x="4914900" y="15621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</xdr:row>
      <xdr:rowOff>57150</xdr:rowOff>
    </xdr:from>
    <xdr:to>
      <xdr:col>9</xdr:col>
      <xdr:colOff>523875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4953000" y="419100"/>
          <a:ext cx="1524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6</xdr:row>
      <xdr:rowOff>19050</xdr:rowOff>
    </xdr:from>
    <xdr:to>
      <xdr:col>10</xdr:col>
      <xdr:colOff>276225</xdr:colOff>
      <xdr:row>9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4972050" y="1028700"/>
          <a:ext cx="4953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514350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5191125" y="1152525"/>
          <a:ext cx="5143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</xdr:row>
      <xdr:rowOff>57150</xdr:rowOff>
    </xdr:from>
    <xdr:to>
      <xdr:col>11</xdr:col>
      <xdr:colOff>47625</xdr:colOff>
      <xdr:row>5</xdr:row>
      <xdr:rowOff>123825</xdr:rowOff>
    </xdr:to>
    <xdr:sp>
      <xdr:nvSpPr>
        <xdr:cNvPr id="7" name="Line 9"/>
        <xdr:cNvSpPr>
          <a:spLocks/>
        </xdr:cNvSpPr>
      </xdr:nvSpPr>
      <xdr:spPr>
        <a:xfrm flipV="1">
          <a:off x="5848350" y="419100"/>
          <a:ext cx="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142875</xdr:colOff>
      <xdr:row>1</xdr:row>
      <xdr:rowOff>47625</xdr:rowOff>
    </xdr:from>
    <xdr:ext cx="704850" cy="685800"/>
    <xdr:sp>
      <xdr:nvSpPr>
        <xdr:cNvPr id="8" name="Text 12"/>
        <xdr:cNvSpPr txBox="1">
          <a:spLocks noChangeArrowheads="1"/>
        </xdr:cNvSpPr>
      </xdr:nvSpPr>
      <xdr:spPr>
        <a:xfrm>
          <a:off x="5943600" y="247650"/>
          <a:ext cx="7048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Gooseneck
pivot offset
from mast
centre</a:t>
          </a:r>
        </a:p>
      </xdr:txBody>
    </xdr:sp>
    <xdr:clientData/>
  </xdr:oneCellAnchor>
  <xdr:oneCellAnchor>
    <xdr:from>
      <xdr:col>10</xdr:col>
      <xdr:colOff>304800</xdr:colOff>
      <xdr:row>9</xdr:row>
      <xdr:rowOff>0</xdr:rowOff>
    </xdr:from>
    <xdr:ext cx="952500" cy="523875"/>
    <xdr:sp>
      <xdr:nvSpPr>
        <xdr:cNvPr id="9" name="Text 13"/>
        <xdr:cNvSpPr txBox="1">
          <a:spLocks noChangeArrowheads="1"/>
        </xdr:cNvSpPr>
      </xdr:nvSpPr>
      <xdr:spPr>
        <a:xfrm>
          <a:off x="5495925" y="1495425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Boom gather
point offset from
pivot centre</a:t>
          </a:r>
        </a:p>
      </xdr:txBody>
    </xdr:sp>
    <xdr:clientData/>
  </xdr:oneCellAnchor>
  <xdr:twoCellAnchor>
    <xdr:from>
      <xdr:col>8</xdr:col>
      <xdr:colOff>504825</xdr:colOff>
      <xdr:row>9</xdr:row>
      <xdr:rowOff>123825</xdr:rowOff>
    </xdr:from>
    <xdr:to>
      <xdr:col>9</xdr:col>
      <xdr:colOff>371475</xdr:colOff>
      <xdr:row>13</xdr:row>
      <xdr:rowOff>66675</xdr:rowOff>
    </xdr:to>
    <xdr:sp>
      <xdr:nvSpPr>
        <xdr:cNvPr id="10" name="Line 15"/>
        <xdr:cNvSpPr>
          <a:spLocks/>
        </xdr:cNvSpPr>
      </xdr:nvSpPr>
      <xdr:spPr>
        <a:xfrm flipH="1">
          <a:off x="4476750" y="1619250"/>
          <a:ext cx="4762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9</xdr:row>
      <xdr:rowOff>95250</xdr:rowOff>
    </xdr:from>
    <xdr:to>
      <xdr:col>9</xdr:col>
      <xdr:colOff>333375</xdr:colOff>
      <xdr:row>13</xdr:row>
      <xdr:rowOff>38100</xdr:rowOff>
    </xdr:to>
    <xdr:sp>
      <xdr:nvSpPr>
        <xdr:cNvPr id="11" name="Line 16"/>
        <xdr:cNvSpPr>
          <a:spLocks/>
        </xdr:cNvSpPr>
      </xdr:nvSpPr>
      <xdr:spPr>
        <a:xfrm flipH="1">
          <a:off x="4438650" y="1590675"/>
          <a:ext cx="4762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57150</xdr:rowOff>
    </xdr:from>
    <xdr:to>
      <xdr:col>13</xdr:col>
      <xdr:colOff>57150</xdr:colOff>
      <xdr:row>32</xdr:row>
      <xdr:rowOff>114300</xdr:rowOff>
    </xdr:to>
    <xdr:graphicFrame>
      <xdr:nvGraphicFramePr>
        <xdr:cNvPr id="12" name="Chart 17"/>
        <xdr:cNvGraphicFramePr/>
      </xdr:nvGraphicFramePr>
      <xdr:xfrm>
        <a:off x="3448050" y="2524125"/>
        <a:ext cx="3629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66675</xdr:colOff>
      <xdr:row>1</xdr:row>
      <xdr:rowOff>123825</xdr:rowOff>
    </xdr:from>
    <xdr:ext cx="352425" cy="200025"/>
    <xdr:sp>
      <xdr:nvSpPr>
        <xdr:cNvPr id="13" name="Text 19"/>
        <xdr:cNvSpPr txBox="1">
          <a:spLocks noChangeArrowheads="1"/>
        </xdr:cNvSpPr>
      </xdr:nvSpPr>
      <xdr:spPr>
        <a:xfrm>
          <a:off x="5257800" y="3238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Mast</a:t>
          </a:r>
        </a:p>
      </xdr:txBody>
    </xdr:sp>
    <xdr:clientData/>
  </xdr:oneCellAnchor>
  <xdr:oneCellAnchor>
    <xdr:from>
      <xdr:col>8</xdr:col>
      <xdr:colOff>266700</xdr:colOff>
      <xdr:row>9</xdr:row>
      <xdr:rowOff>9525</xdr:rowOff>
    </xdr:from>
    <xdr:ext cx="400050" cy="200025"/>
    <xdr:sp>
      <xdr:nvSpPr>
        <xdr:cNvPr id="14" name="Text 20"/>
        <xdr:cNvSpPr txBox="1">
          <a:spLocks noChangeArrowheads="1"/>
        </xdr:cNvSpPr>
      </xdr:nvSpPr>
      <xdr:spPr>
        <a:xfrm>
          <a:off x="4238625" y="15049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Boom</a:t>
          </a:r>
        </a:p>
      </xdr:txBody>
    </xdr:sp>
    <xdr:clientData/>
  </xdr:oneCellAnchor>
  <xdr:oneCellAnchor>
    <xdr:from>
      <xdr:col>8</xdr:col>
      <xdr:colOff>371475</xdr:colOff>
      <xdr:row>2</xdr:row>
      <xdr:rowOff>95250</xdr:rowOff>
    </xdr:from>
    <xdr:ext cx="609600" cy="523875"/>
    <xdr:sp>
      <xdr:nvSpPr>
        <xdr:cNvPr id="15" name="Text 21"/>
        <xdr:cNvSpPr txBox="1">
          <a:spLocks noChangeArrowheads="1"/>
        </xdr:cNvSpPr>
      </xdr:nvSpPr>
      <xdr:spPr>
        <a:xfrm>
          <a:off x="4343400" y="457200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Downhaul
control
line</a:t>
          </a:r>
        </a:p>
      </xdr:txBody>
    </xdr:sp>
    <xdr:clientData/>
  </xdr:oneCellAnchor>
  <xdr:twoCellAnchor>
    <xdr:from>
      <xdr:col>8</xdr:col>
      <xdr:colOff>533400</xdr:colOff>
      <xdr:row>6</xdr:row>
      <xdr:rowOff>152400</xdr:rowOff>
    </xdr:from>
    <xdr:to>
      <xdr:col>10</xdr:col>
      <xdr:colOff>266700</xdr:colOff>
      <xdr:row>14</xdr:row>
      <xdr:rowOff>47625</xdr:rowOff>
    </xdr:to>
    <xdr:sp>
      <xdr:nvSpPr>
        <xdr:cNvPr id="16" name="Line 22"/>
        <xdr:cNvSpPr>
          <a:spLocks/>
        </xdr:cNvSpPr>
      </xdr:nvSpPr>
      <xdr:spPr>
        <a:xfrm flipH="1">
          <a:off x="4505325" y="1162050"/>
          <a:ext cx="952500" cy="1190625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152400</xdr:rowOff>
    </xdr:from>
    <xdr:to>
      <xdr:col>10</xdr:col>
      <xdr:colOff>76200</xdr:colOff>
      <xdr:row>13</xdr:row>
      <xdr:rowOff>104775</xdr:rowOff>
    </xdr:to>
    <xdr:sp>
      <xdr:nvSpPr>
        <xdr:cNvPr id="17" name="Line 23"/>
        <xdr:cNvSpPr>
          <a:spLocks/>
        </xdr:cNvSpPr>
      </xdr:nvSpPr>
      <xdr:spPr>
        <a:xfrm flipH="1">
          <a:off x="4248150" y="1000125"/>
          <a:ext cx="1019175" cy="1247775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0</xdr:rowOff>
    </xdr:from>
    <xdr:to>
      <xdr:col>10</xdr:col>
      <xdr:colOff>276225</xdr:colOff>
      <xdr:row>6</xdr:row>
      <xdr:rowOff>152400</xdr:rowOff>
    </xdr:to>
    <xdr:sp>
      <xdr:nvSpPr>
        <xdr:cNvPr id="18" name="Line 24"/>
        <xdr:cNvSpPr>
          <a:spLocks/>
        </xdr:cNvSpPr>
      </xdr:nvSpPr>
      <xdr:spPr>
        <a:xfrm>
          <a:off x="5267325" y="1009650"/>
          <a:ext cx="200025" cy="152400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3</xdr:row>
      <xdr:rowOff>38100</xdr:rowOff>
    </xdr:from>
    <xdr:to>
      <xdr:col>10</xdr:col>
      <xdr:colOff>504825</xdr:colOff>
      <xdr:row>6</xdr:row>
      <xdr:rowOff>19050</xdr:rowOff>
    </xdr:to>
    <xdr:sp>
      <xdr:nvSpPr>
        <xdr:cNvPr id="19" name="Line 26"/>
        <xdr:cNvSpPr>
          <a:spLocks/>
        </xdr:cNvSpPr>
      </xdr:nvSpPr>
      <xdr:spPr>
        <a:xfrm flipH="1">
          <a:off x="5486400" y="561975"/>
          <a:ext cx="2095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6</xdr:row>
      <xdr:rowOff>19050</xdr:rowOff>
    </xdr:from>
    <xdr:to>
      <xdr:col>11</xdr:col>
      <xdr:colOff>238125</xdr:colOff>
      <xdr:row>6</xdr:row>
      <xdr:rowOff>152400</xdr:rowOff>
    </xdr:to>
    <xdr:sp>
      <xdr:nvSpPr>
        <xdr:cNvPr id="20" name="Line 27"/>
        <xdr:cNvSpPr>
          <a:spLocks/>
        </xdr:cNvSpPr>
      </xdr:nvSpPr>
      <xdr:spPr>
        <a:xfrm flipH="1" flipV="1">
          <a:off x="5543550" y="102870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323850</xdr:colOff>
      <xdr:row>6</xdr:row>
      <xdr:rowOff>38100</xdr:rowOff>
    </xdr:from>
    <xdr:ext cx="1095375" cy="361950"/>
    <xdr:sp>
      <xdr:nvSpPr>
        <xdr:cNvPr id="21" name="TextBox 28"/>
        <xdr:cNvSpPr txBox="1">
          <a:spLocks noChangeArrowheads="1"/>
        </xdr:cNvSpPr>
      </xdr:nvSpPr>
      <xdr:spPr>
        <a:xfrm>
          <a:off x="6124575" y="1047750"/>
          <a:ext cx="1095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Line held to side
of gooseneck pivot</a:t>
          </a:r>
        </a:p>
      </xdr:txBody>
    </xdr:sp>
    <xdr:clientData/>
  </xdr:oneCellAnchor>
  <xdr:oneCellAnchor>
    <xdr:from>
      <xdr:col>9</xdr:col>
      <xdr:colOff>238125</xdr:colOff>
      <xdr:row>12</xdr:row>
      <xdr:rowOff>38100</xdr:rowOff>
    </xdr:from>
    <xdr:ext cx="1209675" cy="200025"/>
    <xdr:sp>
      <xdr:nvSpPr>
        <xdr:cNvPr id="22" name="Text 20"/>
        <xdr:cNvSpPr txBox="1">
          <a:spLocks noChangeArrowheads="1"/>
        </xdr:cNvSpPr>
      </xdr:nvSpPr>
      <xdr:spPr>
        <a:xfrm>
          <a:off x="4819650" y="2019300"/>
          <a:ext cx="1209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Gather point (xg, yg)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6" width="7.140625" style="0" customWidth="1"/>
    <col min="7" max="7" width="7.57421875" style="0" customWidth="1"/>
  </cols>
  <sheetData>
    <row r="1" ht="15.75">
      <c r="A1" s="3" t="s">
        <v>0</v>
      </c>
    </row>
    <row r="3" spans="1:5" ht="12.75">
      <c r="A3" t="s">
        <v>1</v>
      </c>
      <c r="D3" s="5">
        <v>11.1</v>
      </c>
      <c r="E3" t="s">
        <v>2</v>
      </c>
    </row>
    <row r="4" spans="1:7" ht="12.75">
      <c r="A4" t="s">
        <v>3</v>
      </c>
      <c r="D4" s="4">
        <f>5.55+5</f>
        <v>10.55</v>
      </c>
      <c r="E4" t="s">
        <v>2</v>
      </c>
      <c r="G4" s="2">
        <f>180*ASIN((mast/2)/pivot)/PI()</f>
        <v>31.740057234502405</v>
      </c>
    </row>
    <row r="5" spans="1:5" ht="12.75">
      <c r="A5" t="s">
        <v>4</v>
      </c>
      <c r="D5" s="4">
        <v>20</v>
      </c>
      <c r="E5" t="s">
        <v>2</v>
      </c>
    </row>
    <row r="6" spans="1:8" ht="12.75">
      <c r="A6" t="s">
        <v>14</v>
      </c>
      <c r="H6" t="s">
        <v>16</v>
      </c>
    </row>
    <row r="7" spans="1:8" ht="12.75">
      <c r="A7" t="s">
        <v>15</v>
      </c>
      <c r="H7" t="s">
        <v>17</v>
      </c>
    </row>
    <row r="8" spans="1:8" ht="12.75">
      <c r="A8" t="s">
        <v>19</v>
      </c>
      <c r="G8" s="4">
        <v>1</v>
      </c>
      <c r="H8" t="s">
        <v>18</v>
      </c>
    </row>
    <row r="10" spans="1:3" ht="12.75">
      <c r="A10" t="s">
        <v>5</v>
      </c>
      <c r="B10" s="5">
        <v>5</v>
      </c>
      <c r="C10" t="s">
        <v>6</v>
      </c>
    </row>
    <row r="11" spans="2:7" ht="12.75"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</row>
    <row r="12" spans="1:7" ht="12.75">
      <c r="A12" s="1"/>
      <c r="B12" s="1" t="s">
        <v>6</v>
      </c>
      <c r="C12" s="1" t="s">
        <v>2</v>
      </c>
      <c r="D12" s="1" t="s">
        <v>2</v>
      </c>
      <c r="E12" s="1" t="s">
        <v>2</v>
      </c>
      <c r="F12" s="1" t="s">
        <v>2</v>
      </c>
      <c r="G12" s="1" t="s">
        <v>2</v>
      </c>
    </row>
    <row r="13" spans="1:7" ht="12.75">
      <c r="A13">
        <v>0</v>
      </c>
      <c r="B13">
        <f>A13*incr</f>
        <v>0</v>
      </c>
      <c r="C13" s="2">
        <f>gather*SIN(PI()*B13/180)</f>
        <v>0</v>
      </c>
      <c r="D13" s="2">
        <f>gather*COS(PI()*B13/180)+pivot</f>
        <v>30.55</v>
      </c>
      <c r="E13" s="2">
        <f>SQRT(C13^2+D13^2)</f>
        <v>30.55</v>
      </c>
      <c r="F13" s="2">
        <f>SQRT(E13^2+(mast/2)^2)+IF(held?=0,SQRT(E13^2+(mast/2)^2),IF(B13&lt;heldangle,SQRT(E13^2+(mast/2)^2),SQRT(VLOOKUP(heldangle,$B$13:$E$31,4)^2+(mast/2)^2)))</f>
        <v>62.100080515245715</v>
      </c>
      <c r="G13" s="6">
        <v>0</v>
      </c>
    </row>
    <row r="14" spans="1:7" ht="12.75">
      <c r="A14">
        <f aca="true" t="shared" si="0" ref="A14:A31">A13+1</f>
        <v>1</v>
      </c>
      <c r="B14">
        <f aca="true" t="shared" si="1" ref="B14:B31">A14*incr</f>
        <v>5</v>
      </c>
      <c r="C14" s="2">
        <f aca="true" t="shared" si="2" ref="C14:C31">gather*SIN(PI()*B14/180)</f>
        <v>1.7431148549531632</v>
      </c>
      <c r="D14" s="2">
        <f aca="true" t="shared" si="3" ref="D14:D31">gather*COS(PI()*B14/180)+pivot</f>
        <v>30.47389396183491</v>
      </c>
      <c r="E14" s="2">
        <f aca="true" t="shared" si="4" ref="E14:E31">SQRT(C14^2+D14^2)</f>
        <v>30.5237065671048</v>
      </c>
      <c r="F14" s="2">
        <f>SQRT(E14^2+(mast/2)^2)+IF(held?=0,SQRT(E14^2+(mast/2)^2),IF(B14&lt;heldangle,SQRT(E14^2+(mast/2)^2),SQRT(VLOOKUP(heldangle,$B$13:$E$31,4)^2+(mast/2)^2)))</f>
        <v>62.04834123793211</v>
      </c>
      <c r="G14" s="7">
        <f>IF(B14&gt;arrest,G13,ABS(F14-$F$13))</f>
        <v>0.051739277313608056</v>
      </c>
    </row>
    <row r="15" spans="1:7" ht="12.75">
      <c r="A15">
        <f t="shared" si="0"/>
        <v>2</v>
      </c>
      <c r="B15">
        <f t="shared" si="1"/>
        <v>10</v>
      </c>
      <c r="C15" s="2">
        <f t="shared" si="2"/>
        <v>3.4729635533386065</v>
      </c>
      <c r="D15" s="2">
        <f t="shared" si="3"/>
        <v>30.24615506024416</v>
      </c>
      <c r="E15" s="2">
        <f t="shared" si="4"/>
        <v>30.444890733440836</v>
      </c>
      <c r="F15" s="2">
        <f>SQRT(E15^2+(mast/2)^2)+IF(held?=0,SQRT(E15^2+(mast/2)^2),IF(B15&lt;heldangle,SQRT(E15^2+(mast/2)^2),SQRT(VLOOKUP(heldangle,$B$13:$E$31,4)^2+(mast/2)^2)))</f>
        <v>61.893258817779234</v>
      </c>
      <c r="G15" s="7">
        <f>IF(B15&gt;arrest,G14,ABS(F15-$F$13))</f>
        <v>0.20682169746648071</v>
      </c>
    </row>
    <row r="16" spans="1:7" ht="12.75">
      <c r="A16">
        <f t="shared" si="0"/>
        <v>3</v>
      </c>
      <c r="B16">
        <f t="shared" si="1"/>
        <v>15</v>
      </c>
      <c r="C16" s="2">
        <f t="shared" si="2"/>
        <v>5.176380902050415</v>
      </c>
      <c r="D16" s="2">
        <f t="shared" si="3"/>
        <v>29.868516525781367</v>
      </c>
      <c r="E16" s="2">
        <f t="shared" si="4"/>
        <v>30.31374603532178</v>
      </c>
      <c r="F16" s="2">
        <f>SQRT(E16^2+(mast/2)^2)+IF(held?=0,SQRT(E16^2+(mast/2)^2),IF(B16&lt;heldangle,SQRT(E16^2+(mast/2)^2),SQRT(VLOOKUP(heldangle,$B$13:$E$31,4)^2+(mast/2)^2)))</f>
        <v>61.63523987765399</v>
      </c>
      <c r="G16" s="7">
        <f>IF(B16&gt;arrest,G15,ABS(F16-$F$13))</f>
        <v>0.46484063759172756</v>
      </c>
    </row>
    <row r="17" spans="1:7" ht="12.75">
      <c r="A17">
        <f t="shared" si="0"/>
        <v>4</v>
      </c>
      <c r="B17">
        <f t="shared" si="1"/>
        <v>20</v>
      </c>
      <c r="C17" s="2">
        <f t="shared" si="2"/>
        <v>6.840402866513374</v>
      </c>
      <c r="D17" s="2">
        <f t="shared" si="3"/>
        <v>29.34385241571817</v>
      </c>
      <c r="E17" s="2">
        <f t="shared" si="4"/>
        <v>30.130595513060367</v>
      </c>
      <c r="F17" s="2">
        <f>SQRT(E17^2+(mast/2)^2)+IF(held?=0,SQRT(E17^2+(mast/2)^2),IF(B17&lt;heldangle,SQRT(E17^2+(mast/2)^2),SQRT(VLOOKUP(heldangle,$B$13:$E$31,4)^2+(mast/2)^2)))</f>
        <v>61.27496343439638</v>
      </c>
      <c r="G17" s="7">
        <f>IF(B17&gt;arrest,G16,ABS(F17-$F$13))</f>
        <v>0.8251170808493313</v>
      </c>
    </row>
    <row r="18" spans="1:7" ht="12.75">
      <c r="A18">
        <f t="shared" si="0"/>
        <v>5</v>
      </c>
      <c r="B18">
        <f t="shared" si="1"/>
        <v>25</v>
      </c>
      <c r="C18" s="2">
        <f t="shared" si="2"/>
        <v>8.452365234813989</v>
      </c>
      <c r="D18" s="2">
        <f t="shared" si="3"/>
        <v>28.676155740732998</v>
      </c>
      <c r="E18" s="2">
        <f t="shared" si="4"/>
        <v>29.895892462501703</v>
      </c>
      <c r="F18" s="2">
        <f>SQRT(E18^2+(mast/2)^2)+IF(held?=0,SQRT(E18^2+(mast/2)^2),IF(B18&lt;heldangle,SQRT(E18^2+(mast/2)^2),SQRT(VLOOKUP(heldangle,$B$13:$E$31,4)^2+(mast/2)^2)))</f>
        <v>60.813382939266454</v>
      </c>
      <c r="G18" s="7">
        <f>IF(B18&gt;arrest,G17,ABS(F18-$F$13))</f>
        <v>1.286697575979261</v>
      </c>
    </row>
    <row r="19" spans="1:7" ht="12.75">
      <c r="A19">
        <f t="shared" si="0"/>
        <v>6</v>
      </c>
      <c r="B19">
        <f t="shared" si="1"/>
        <v>30</v>
      </c>
      <c r="C19" s="2">
        <f t="shared" si="2"/>
        <v>9.999999999999998</v>
      </c>
      <c r="D19" s="2">
        <f t="shared" si="3"/>
        <v>27.870508075688775</v>
      </c>
      <c r="E19" s="2">
        <f t="shared" si="4"/>
        <v>29.61022155265025</v>
      </c>
      <c r="F19" s="2">
        <f>SQRT(E19^2+(mast/2)^2)+IF(held?=0,SQRT(E19^2+(mast/2)^2),IF(B19&lt;heldangle,SQRT(E19^2+(mast/2)^2),SQRT(VLOOKUP(heldangle,$B$13:$E$31,4)^2+(mast/2)^2)))</f>
        <v>60.251729282968576</v>
      </c>
      <c r="G19" s="7">
        <f>IF(B19&gt;arrest,G18,ABS(F19-$F$13))</f>
        <v>1.848351232277139</v>
      </c>
    </row>
    <row r="20" spans="1:7" ht="12.75">
      <c r="A20">
        <f t="shared" si="0"/>
        <v>7</v>
      </c>
      <c r="B20">
        <f t="shared" si="1"/>
        <v>35</v>
      </c>
      <c r="C20" s="2">
        <f t="shared" si="2"/>
        <v>11.471528727020921</v>
      </c>
      <c r="D20" s="2">
        <f t="shared" si="3"/>
        <v>26.933040885779835</v>
      </c>
      <c r="E20" s="2">
        <f t="shared" si="4"/>
        <v>29.274300379171393</v>
      </c>
      <c r="F20" s="2">
        <f>SQRT(E20^2+(mast/2)^2)+IF(held?=0,SQRT(E20^2+(mast/2)^2),IF(B20&lt;heldangle,SQRT(E20^2+(mast/2)^2),SQRT(VLOOKUP(heldangle,$B$13:$E$31,4)^2+(mast/2)^2)))</f>
        <v>59.92162210273965</v>
      </c>
      <c r="G20" s="7">
        <f>IF(B20&gt;arrest,G19,ABS(F20-$F$13))</f>
        <v>2.1784584125060675</v>
      </c>
    </row>
    <row r="21" spans="1:7" ht="12.75">
      <c r="A21">
        <f t="shared" si="0"/>
        <v>8</v>
      </c>
      <c r="B21">
        <f t="shared" si="1"/>
        <v>40</v>
      </c>
      <c r="C21" s="2">
        <f t="shared" si="2"/>
        <v>12.855752193730785</v>
      </c>
      <c r="D21" s="2">
        <f t="shared" si="3"/>
        <v>25.87088886237956</v>
      </c>
      <c r="E21" s="2">
        <f t="shared" si="4"/>
        <v>28.88898154999945</v>
      </c>
      <c r="F21" s="2">
        <f>SQRT(E21^2+(mast/2)^2)+IF(held?=0,SQRT(E21^2+(mast/2)^2),IF(B21&lt;heldangle,SQRT(E21^2+(mast/2)^2),SQRT(VLOOKUP(heldangle,$B$13:$E$31,4)^2+(mast/2)^2)))</f>
        <v>59.5431343141818</v>
      </c>
      <c r="G21" s="7">
        <f>IF(B21&gt;arrest,G20,ABS(F21-$F$13))</f>
        <v>2.5569462010639157</v>
      </c>
    </row>
    <row r="22" spans="1:7" ht="12.75">
      <c r="A22">
        <f t="shared" si="0"/>
        <v>9</v>
      </c>
      <c r="B22">
        <f t="shared" si="1"/>
        <v>45</v>
      </c>
      <c r="C22" s="2">
        <f t="shared" si="2"/>
        <v>14.14213562373095</v>
      </c>
      <c r="D22" s="2">
        <f t="shared" si="3"/>
        <v>24.69213562373095</v>
      </c>
      <c r="E22" s="2">
        <f t="shared" si="4"/>
        <v>28.455255431303424</v>
      </c>
      <c r="F22" s="2">
        <f>SQRT(E22^2+(mast/2)^2)+IF(held?=0,SQRT(E22^2+(mast/2)^2),IF(B22&lt;heldangle,SQRT(E22^2+(mast/2)^2),SQRT(VLOOKUP(heldangle,$B$13:$E$31,4)^2+(mast/2)^2)))</f>
        <v>59.11731271950762</v>
      </c>
      <c r="G22" s="7">
        <f>IF(B22&gt;arrest,G21,ABS(F22-$F$13))</f>
        <v>2.9827677957380914</v>
      </c>
    </row>
    <row r="23" spans="1:7" ht="12.75">
      <c r="A23">
        <f t="shared" si="0"/>
        <v>10</v>
      </c>
      <c r="B23">
        <f t="shared" si="1"/>
        <v>50</v>
      </c>
      <c r="C23" s="2">
        <f t="shared" si="2"/>
        <v>15.32088886237956</v>
      </c>
      <c r="D23" s="2">
        <f t="shared" si="3"/>
        <v>23.405752193730788</v>
      </c>
      <c r="E23" s="2">
        <f t="shared" si="4"/>
        <v>27.97425372172991</v>
      </c>
      <c r="F23" s="2">
        <f>SQRT(E23^2+(mast/2)^2)+IF(held?=0,SQRT(E23^2+(mast/2)^2),IF(B23&lt;heldangle,SQRT(E23^2+(mast/2)^2),SQRT(VLOOKUP(heldangle,$B$13:$E$31,4)^2+(mast/2)^2)))</f>
        <v>58.64535571842533</v>
      </c>
      <c r="G23" s="7">
        <f>IF(B23&gt;arrest,G22,ABS(F23-$F$13))</f>
        <v>3.4547247968203862</v>
      </c>
    </row>
    <row r="24" spans="1:7" ht="12.75">
      <c r="A24">
        <f t="shared" si="0"/>
        <v>11</v>
      </c>
      <c r="B24">
        <f t="shared" si="1"/>
        <v>55</v>
      </c>
      <c r="C24" s="2">
        <f t="shared" si="2"/>
        <v>16.383040885779835</v>
      </c>
      <c r="D24" s="2">
        <f t="shared" si="3"/>
        <v>22.02152872702092</v>
      </c>
      <c r="E24" s="2">
        <f t="shared" si="4"/>
        <v>27.447254072860208</v>
      </c>
      <c r="F24" s="2">
        <f>SQRT(E24^2+(mast/2)^2)+IF(held?=0,SQRT(E24^2+(mast/2)^2),IF(B24&lt;heldangle,SQRT(E24^2+(mast/2)^2),SQRT(VLOOKUP(heldangle,$B$13:$E$31,4)^2+(mast/2)^2)))</f>
        <v>58.12861907993447</v>
      </c>
      <c r="G24" s="7">
        <f>IF(B24&gt;arrest,G23,ABS(F24-$F$13))</f>
        <v>3.971461435311248</v>
      </c>
    </row>
    <row r="25" spans="1:7" ht="12.75">
      <c r="A25">
        <f t="shared" si="0"/>
        <v>12</v>
      </c>
      <c r="B25">
        <f t="shared" si="1"/>
        <v>60</v>
      </c>
      <c r="C25" s="2">
        <f t="shared" si="2"/>
        <v>17.32050807568877</v>
      </c>
      <c r="D25" s="2">
        <f t="shared" si="3"/>
        <v>20.550000000000004</v>
      </c>
      <c r="E25" s="2">
        <f t="shared" si="4"/>
        <v>26.875686037755393</v>
      </c>
      <c r="F25" s="2">
        <f>SQRT(E25^2+(mast/2)^2)+IF(held?=0,SQRT(E25^2+(mast/2)^2),IF(B25&lt;heldangle,SQRT(E25^2+(mast/2)^2),SQRT(VLOOKUP(heldangle,$B$13:$E$31,4)^2+(mast/2)^2)))</f>
        <v>57.56862324917532</v>
      </c>
      <c r="G25" s="7">
        <f>IF(B25&gt;arrest,G24,ABS(F25-$F$13))</f>
        <v>4.531457266070397</v>
      </c>
    </row>
    <row r="26" spans="1:7" ht="12.75">
      <c r="A26">
        <f t="shared" si="0"/>
        <v>13</v>
      </c>
      <c r="B26">
        <f t="shared" si="1"/>
        <v>65</v>
      </c>
      <c r="C26" s="2">
        <f t="shared" si="2"/>
        <v>18.126155740732997</v>
      </c>
      <c r="D26" s="2">
        <f t="shared" si="3"/>
        <v>19.00236523481399</v>
      </c>
      <c r="E26" s="2">
        <f t="shared" si="4"/>
        <v>26.261138712069876</v>
      </c>
      <c r="F26" s="2">
        <f>SQRT(E26^2+(mast/2)^2)+IF(held?=0,SQRT(E26^2+(mast/2)^2),IF(B26&lt;heldangle,SQRT(E26^2+(mast/2)^2),SQRT(VLOOKUP(heldangle,$B$13:$E$31,4)^2+(mast/2)^2)))</f>
        <v>56.96706257403892</v>
      </c>
      <c r="G26" s="7">
        <f>IF(B26&gt;arrest,G25,ABS(F26-$F$13))</f>
        <v>5.133017941206795</v>
      </c>
    </row>
    <row r="27" spans="1:7" ht="12.75">
      <c r="A27">
        <f t="shared" si="0"/>
        <v>14</v>
      </c>
      <c r="B27">
        <f t="shared" si="1"/>
        <v>70</v>
      </c>
      <c r="C27" s="2">
        <f t="shared" si="2"/>
        <v>18.793852415718167</v>
      </c>
      <c r="D27" s="2">
        <f t="shared" si="3"/>
        <v>17.390402866513377</v>
      </c>
      <c r="E27" s="2">
        <f t="shared" si="4"/>
        <v>25.605370539858082</v>
      </c>
      <c r="F27" s="2">
        <f>SQRT(E27^2+(mast/2)^2)+IF(held?=0,SQRT(E27^2+(mast/2)^2),IF(B27&lt;heldangle,SQRT(E27^2+(mast/2)^2),SQRT(VLOOKUP(heldangle,$B$13:$E$31,4)^2+(mast/2)^2)))</f>
        <v>56.32581694074301</v>
      </c>
      <c r="G27" s="7">
        <f>IF(B27&gt;arrest,G26,ABS(F27-$F$13))</f>
        <v>5.774263574502704</v>
      </c>
    </row>
    <row r="28" spans="1:7" ht="12.75">
      <c r="A28">
        <f t="shared" si="0"/>
        <v>15</v>
      </c>
      <c r="B28">
        <f t="shared" si="1"/>
        <v>75</v>
      </c>
      <c r="C28" s="2">
        <f t="shared" si="2"/>
        <v>19.318516525781366</v>
      </c>
      <c r="D28" s="2">
        <f t="shared" si="3"/>
        <v>15.726380902050416</v>
      </c>
      <c r="E28" s="2">
        <f t="shared" si="4"/>
        <v>24.910321897423643</v>
      </c>
      <c r="F28" s="2">
        <f>SQRT(E28^2+(mast/2)^2)+IF(held?=0,SQRT(E28^2+(mast/2)^2),IF(B28&lt;heldangle,SQRT(E28^2+(mast/2)^2),SQRT(VLOOKUP(heldangle,$B$13:$E$31,4)^2+(mast/2)^2)))</f>
        <v>55.64696644045182</v>
      </c>
      <c r="G28" s="7">
        <f>IF(B28&gt;arrest,G27,ABS(F28-$F$13))</f>
        <v>6.453114074793895</v>
      </c>
    </row>
    <row r="29" spans="1:7" ht="12.75">
      <c r="A29">
        <f t="shared" si="0"/>
        <v>16</v>
      </c>
      <c r="B29">
        <f t="shared" si="1"/>
        <v>80</v>
      </c>
      <c r="C29" s="2">
        <f t="shared" si="2"/>
        <v>19.69615506024416</v>
      </c>
      <c r="D29" s="2">
        <f t="shared" si="3"/>
        <v>14.02296355333861</v>
      </c>
      <c r="E29" s="2">
        <f t="shared" si="4"/>
        <v>24.17813125482291</v>
      </c>
      <c r="F29" s="2">
        <f>SQRT(E29^2+(mast/2)^2)+IF(held?=0,SQRT(E29^2+(mast/2)^2),IF(B29&lt;heldangle,SQRT(E29^2+(mast/2)^2),SQRT(VLOOKUP(heldangle,$B$13:$E$31,4)^2+(mast/2)^2)))</f>
        <v>54.93280985800469</v>
      </c>
      <c r="G29" s="7">
        <f>IF(B29&gt;arrest,G28,ABS(F29-$F$13))</f>
        <v>7.167270657241026</v>
      </c>
    </row>
    <row r="30" spans="1:7" ht="12.75">
      <c r="A30">
        <f t="shared" si="0"/>
        <v>17</v>
      </c>
      <c r="B30">
        <f t="shared" si="1"/>
        <v>85</v>
      </c>
      <c r="C30" s="2">
        <f t="shared" si="2"/>
        <v>19.92389396183491</v>
      </c>
      <c r="D30" s="2">
        <f t="shared" si="3"/>
        <v>12.293114854953163</v>
      </c>
      <c r="E30" s="2">
        <f t="shared" si="4"/>
        <v>23.41115596119747</v>
      </c>
      <c r="F30" s="2">
        <f>SQRT(E30^2+(mast/2)^2)+IF(held?=0,SQRT(E30^2+(mast/2)^2),IF(B30&lt;heldangle,SQRT(E30^2+(mast/2)^2),SQRT(VLOOKUP(heldangle,$B$13:$E$31,4)^2+(mast/2)^2)))</f>
        <v>54.18588798809623</v>
      </c>
      <c r="G30" s="7">
        <f>IF(B30&gt;arrest,G29,ABS(F30-$F$13))</f>
        <v>7.167270657241026</v>
      </c>
    </row>
    <row r="31" spans="1:7" ht="12.75">
      <c r="A31">
        <f t="shared" si="0"/>
        <v>18</v>
      </c>
      <c r="B31">
        <f t="shared" si="1"/>
        <v>90</v>
      </c>
      <c r="C31" s="2">
        <f t="shared" si="2"/>
        <v>20</v>
      </c>
      <c r="D31" s="2">
        <f t="shared" si="3"/>
        <v>10.550000000000002</v>
      </c>
      <c r="E31" s="2">
        <f t="shared" si="4"/>
        <v>22.611999027065256</v>
      </c>
      <c r="F31" s="2">
        <f>SQRT(E31^2+(mast/2)^2)+IF(held?=0,SQRT(E31^2+(mast/2)^2),IF(B31&lt;heldangle,SQRT(E31^2+(mast/2)^2),SQRT(VLOOKUP(heldangle,$B$13:$E$31,4)^2+(mast/2)^2)))</f>
        <v>53.40901305401647</v>
      </c>
      <c r="G31" s="7">
        <f>IF(B31&gt;arrest,G30,ABS(F31-$F$13))</f>
        <v>7.167270657241026</v>
      </c>
    </row>
    <row r="33" spans="1:5" ht="12.75">
      <c r="A33" t="s">
        <v>13</v>
      </c>
      <c r="D33" s="5">
        <v>80</v>
      </c>
      <c r="E33" t="s">
        <v>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Gilbert</dc:creator>
  <cp:keywords/>
  <dc:description/>
  <cp:lastModifiedBy>Lester Gilbert</cp:lastModifiedBy>
  <dcterms:created xsi:type="dcterms:W3CDTF">2002-12-26T00:04:09Z</dcterms:created>
  <dcterms:modified xsi:type="dcterms:W3CDTF">2002-12-26T02:35:29Z</dcterms:modified>
  <cp:category/>
  <cp:version/>
  <cp:contentType/>
  <cp:contentStatus/>
</cp:coreProperties>
</file>