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970" windowHeight="12765" activeTab="0"/>
  </bookViews>
  <sheets>
    <sheet name="Cam" sheetId="1" r:id="rId1"/>
    <sheet name="Torque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<sst xmlns="http://schemas.openxmlformats.org/spreadsheetml/2006/main" count="60" uniqueCount="42">
  <si>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Servo torque</t>
  </si>
  <si>
    <t>kg-cm</t>
  </si>
  <si>
    <t>Starting tension</t>
  </si>
  <si>
    <t>kg</t>
  </si>
  <si>
    <t>cm</t>
  </si>
  <si>
    <t xml:space="preserve">   after an elongation of</t>
  </si>
  <si>
    <t>Modulus of elasticity: change of</t>
  </si>
  <si>
    <t>Rotation step</t>
  </si>
  <si>
    <t>deg</t>
  </si>
  <si>
    <t>Elong.</t>
  </si>
  <si>
    <t>Tens.</t>
  </si>
  <si>
    <t>Cum. El.</t>
  </si>
  <si>
    <t>Constant-torque cam for winch tensioning</t>
  </si>
  <si>
    <t>Required tension</t>
  </si>
  <si>
    <t>Rotation ends at</t>
  </si>
  <si>
    <t>Final</t>
  </si>
  <si>
    <t>Rotation</t>
  </si>
  <si>
    <t>Rated torque of the winch servo</t>
  </si>
  <si>
    <t>% of rated torque to set via pre-tensioning</t>
  </si>
  <si>
    <t>Starting tension in the pre-tensioner spring/elastic</t>
  </si>
  <si>
    <t>Change in tension after the amount of elongation at "B"</t>
  </si>
  <si>
    <t>Amount of elongation which gives the change in tension at "A"</t>
  </si>
  <si>
    <t>A</t>
  </si>
  <si>
    <t>B</t>
  </si>
  <si>
    <t>Developed from information given by Gyula Ferencz, ROM</t>
  </si>
  <si>
    <t>oz-in</t>
  </si>
  <si>
    <t>oz</t>
  </si>
  <si>
    <t>in</t>
  </si>
  <si>
    <t>Metric</t>
  </si>
  <si>
    <t>Imperial</t>
  </si>
  <si>
    <t>Idea originally published in the AMYA "Model Yachting", 1983, by Joe Kennicott</t>
  </si>
  <si>
    <t>cm (in)</t>
  </si>
  <si>
    <t>kg (oz)</t>
  </si>
  <si>
    <t>Rad.</t>
  </si>
  <si>
    <t>REVISED?</t>
  </si>
  <si>
    <t>Radius</t>
  </si>
  <si>
    <t>Torque at cam for different spring</t>
  </si>
  <si>
    <t>Given the cam, what pre-tension is given by different spring characteristics?</t>
  </si>
  <si>
    <t>Cum. Ten.</t>
  </si>
  <si>
    <t>Torque</t>
  </si>
  <si>
    <t>% of rated</t>
  </si>
  <si>
    <t>kg-cm (oz-in)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</si>
</sst>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6">
    <font>
      <sz val="10"/>
      <name val="Arial"/>
      <family val="0"/>
    </font>
    <font>
      <b/>
      <sz val="12"/>
      <name val="Arial"/>
      <family val="2"/>
    </font>
    <font>
      <b/>
      <sz val="8.25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19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19" applyAlignment="1">
      <alignment/>
    </xf>
    <xf numFmtId="2" fontId="0" fillId="0" borderId="0" xfId="19" applyNumberFormat="1" applyAlignment="1">
      <alignment/>
    </xf>
    <xf numFmtId="0" fontId="0" fillId="0" borderId="0" xfId="0" applyAlignment="1">
      <alignment horizontal="left"/>
    </xf>
    <xf numFmtId="9" fontId="0" fillId="3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Constant-torque cam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Cam!$B$16:$B$51</c:f>
              <c:numCache/>
            </c:numRef>
          </c:cat>
          <c:val>
            <c:numRef>
              <c:f>Cam!$H$16:$H$51</c:f>
              <c:numCache/>
            </c:numRef>
          </c:val>
        </c:ser>
        <c:axId val="41952005"/>
        <c:axId val="42023726"/>
      </c:radarChart>
      <c:catAx>
        <c:axId val="41952005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  <c:min val="0"/>
        </c:scaling>
        <c:axPos val="l"/>
        <c:majorGridlines/>
        <c:delete val="1"/>
        <c:majorTickMark val="in"/>
        <c:minorTickMark val="none"/>
        <c:tickLblPos val="nextTo"/>
        <c:crossAx val="41952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Pre-tension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Torque!$A$13:$A$31</c:f>
              <c:numCache/>
            </c:numRef>
          </c:cat>
          <c:val>
            <c:numRef>
              <c:f>Torque!$I$13:$I$31</c:f>
              <c:numCache/>
            </c:numRef>
          </c:val>
          <c:smooth val="0"/>
        </c:ser>
        <c:axId val="42669215"/>
        <c:axId val="48478616"/>
      </c:lineChart>
      <c:cat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rated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15</xdr:row>
      <xdr:rowOff>38100</xdr:rowOff>
    </xdr:from>
    <xdr:to>
      <xdr:col>14</xdr:col>
      <xdr:colOff>66675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219575" y="2505075"/>
        <a:ext cx="397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0.3305</cdr:y>
    </cdr:from>
    <cdr:to>
      <cdr:x>0.9725</cdr:x>
      <cdr:y>0.3305</cdr:y>
    </cdr:to>
    <cdr:sp>
      <cdr:nvSpPr>
        <cdr:cNvPr id="1" name="Line 2"/>
        <cdr:cNvSpPr>
          <a:spLocks/>
        </cdr:cNvSpPr>
      </cdr:nvSpPr>
      <cdr:spPr>
        <a:xfrm>
          <a:off x="790575" y="1104900"/>
          <a:ext cx="465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10</xdr:row>
      <xdr:rowOff>47625</xdr:rowOff>
    </xdr:from>
    <xdr:to>
      <xdr:col>18</xdr:col>
      <xdr:colOff>381000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067300" y="1704975"/>
        <a:ext cx="5610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6" sqref="E6"/>
    </sheetView>
  </sheetViews>
  <sheetFormatPr defaultColWidth="9.140625" defaultRowHeight="12.75"/>
  <cols>
    <col min="1" max="4" width="9.57421875" style="0" customWidth="1"/>
    <col min="5" max="5" width="7.28125" style="0" customWidth="1"/>
    <col min="6" max="6" width="6.421875" style="0" customWidth="1"/>
    <col min="7" max="7" width="2.57421875" style="0" customWidth="1"/>
    <col min="8" max="8" width="6.8515625" style="0" customWidth="1"/>
    <col min="9" max="9" width="14.7109375" style="0" customWidth="1"/>
  </cols>
  <sheetData>
    <row r="1" ht="15.75">
      <c r="A1" s="3" t="s">
        <v>12</v>
      </c>
    </row>
    <row r="2" spans="1:2" ht="12.75" customHeight="1">
      <c r="A2" s="3"/>
      <c r="B2" t="s">
        <v>24</v>
      </c>
    </row>
    <row r="3" spans="1:2" ht="12.75" customHeight="1">
      <c r="A3" s="3"/>
      <c r="B3" t="s">
        <v>30</v>
      </c>
    </row>
    <row r="4" ht="12.75" customHeight="1">
      <c r="A4" s="3"/>
    </row>
    <row r="5" spans="6:8" ht="12.75" customHeight="1">
      <c r="F5" t="s">
        <v>28</v>
      </c>
      <c r="H5" t="s">
        <v>29</v>
      </c>
    </row>
    <row r="6" spans="1:9" ht="12.75" customHeight="1">
      <c r="A6" t="s">
        <v>0</v>
      </c>
      <c r="E6" s="5">
        <v>19</v>
      </c>
      <c r="F6" t="s">
        <v>1</v>
      </c>
      <c r="H6" t="s">
        <v>25</v>
      </c>
      <c r="I6" t="s">
        <v>17</v>
      </c>
    </row>
    <row r="7" spans="1:9" ht="12.75">
      <c r="A7" t="s">
        <v>13</v>
      </c>
      <c r="E7" s="6">
        <v>0.75</v>
      </c>
      <c r="I7" t="s">
        <v>18</v>
      </c>
    </row>
    <row r="8" spans="1:9" ht="12.75">
      <c r="A8" t="s">
        <v>2</v>
      </c>
      <c r="E8" s="5">
        <v>2.5</v>
      </c>
      <c r="F8" t="s">
        <v>3</v>
      </c>
      <c r="H8" t="s">
        <v>26</v>
      </c>
      <c r="I8" t="s">
        <v>19</v>
      </c>
    </row>
    <row r="9" spans="1:9" ht="12.75">
      <c r="A9" t="s">
        <v>6</v>
      </c>
      <c r="D9" s="2" t="s">
        <v>22</v>
      </c>
      <c r="E9" s="5">
        <v>0.2</v>
      </c>
      <c r="F9" t="s">
        <v>3</v>
      </c>
      <c r="H9" t="s">
        <v>26</v>
      </c>
      <c r="I9" t="s">
        <v>20</v>
      </c>
    </row>
    <row r="10" spans="1:9" ht="12.75">
      <c r="A10" t="s">
        <v>5</v>
      </c>
      <c r="D10" s="2" t="s">
        <v>23</v>
      </c>
      <c r="E10" s="5">
        <v>1</v>
      </c>
      <c r="F10" t="s">
        <v>4</v>
      </c>
      <c r="H10" t="s">
        <v>27</v>
      </c>
      <c r="I10" t="s">
        <v>21</v>
      </c>
    </row>
    <row r="11" spans="1:6" ht="12.75">
      <c r="A11" t="s">
        <v>7</v>
      </c>
      <c r="E11" s="8">
        <v>10</v>
      </c>
      <c r="F11" t="s">
        <v>8</v>
      </c>
    </row>
    <row r="12" spans="1:6" ht="12.75">
      <c r="A12" t="s">
        <v>14</v>
      </c>
      <c r="E12" s="8">
        <v>180</v>
      </c>
      <c r="F12" t="s">
        <v>8</v>
      </c>
    </row>
    <row r="13" ht="12.75">
      <c r="E13" s="1"/>
    </row>
    <row r="14" spans="3:8" ht="12.75">
      <c r="C14" s="2" t="s">
        <v>9</v>
      </c>
      <c r="D14" s="2" t="s">
        <v>11</v>
      </c>
      <c r="E14" s="2" t="s">
        <v>10</v>
      </c>
      <c r="F14" s="2" t="s">
        <v>33</v>
      </c>
      <c r="G14" s="2"/>
      <c r="H14" s="2" t="s">
        <v>15</v>
      </c>
    </row>
    <row r="15" spans="3:8" ht="12.75">
      <c r="C15" s="2" t="s">
        <v>31</v>
      </c>
      <c r="D15" s="2" t="s">
        <v>31</v>
      </c>
      <c r="E15" s="2" t="s">
        <v>32</v>
      </c>
      <c r="F15" s="2" t="s">
        <v>31</v>
      </c>
      <c r="H15" s="2" t="s">
        <v>31</v>
      </c>
    </row>
    <row r="16" spans="1:8" ht="12.75">
      <c r="A16" t="s">
        <v>16</v>
      </c>
      <c r="B16">
        <v>0</v>
      </c>
      <c r="C16">
        <v>0</v>
      </c>
      <c r="D16">
        <v>0</v>
      </c>
      <c r="E16">
        <f>E8</f>
        <v>2.5</v>
      </c>
      <c r="F16" s="1">
        <f aca="true" t="shared" si="0" ref="F16:F34">$E$7*$E$6/E16</f>
        <v>5.7</v>
      </c>
      <c r="G16" s="4">
        <f>IF(B16=$E$12,F16,0)</f>
        <v>0</v>
      </c>
      <c r="H16" s="7">
        <f aca="true" t="shared" si="1" ref="H16:H51">IF(B16&lt;=$E$12,F16,$G$53)</f>
        <v>5.7</v>
      </c>
    </row>
    <row r="17" spans="2:8" ht="12.75">
      <c r="B17">
        <f aca="true" t="shared" si="2" ref="B17:B34">B16+$E$11</f>
        <v>10</v>
      </c>
      <c r="C17" s="1">
        <f aca="true" t="shared" si="3" ref="C17:C34">F16*SIN($E$11*PI()/180)</f>
        <v>0.9897946127015029</v>
      </c>
      <c r="D17" s="1">
        <f>D16+C17</f>
        <v>0.9897946127015029</v>
      </c>
      <c r="E17" s="1">
        <f>E16+C17*$E$9/$E$10</f>
        <v>2.6979589225403005</v>
      </c>
      <c r="F17" s="1">
        <f t="shared" si="0"/>
        <v>5.281770556603847</v>
      </c>
      <c r="G17" s="4">
        <f aca="true" t="shared" si="4" ref="G17:G51">IF(B17=$E$12,F17,0)</f>
        <v>0</v>
      </c>
      <c r="H17" s="7">
        <f t="shared" si="1"/>
        <v>5.281770556603847</v>
      </c>
    </row>
    <row r="18" spans="2:8" ht="12.75">
      <c r="B18">
        <f t="shared" si="2"/>
        <v>20</v>
      </c>
      <c r="C18" s="1">
        <f t="shared" si="3"/>
        <v>0.9171698320091064</v>
      </c>
      <c r="D18" s="1">
        <f aca="true" t="shared" si="5" ref="D18:D34">D17+C18</f>
        <v>1.9069644447106093</v>
      </c>
      <c r="E18" s="1">
        <f aca="true" t="shared" si="6" ref="E18:E51">E17+C18*$E$9/$E$10</f>
        <v>2.8813928889421216</v>
      </c>
      <c r="F18" s="1">
        <f t="shared" si="0"/>
        <v>4.945524803190502</v>
      </c>
      <c r="G18" s="4">
        <f t="shared" si="4"/>
        <v>0</v>
      </c>
      <c r="H18" s="7">
        <f t="shared" si="1"/>
        <v>4.945524803190502</v>
      </c>
    </row>
    <row r="19" spans="2:8" ht="12.75">
      <c r="B19">
        <f t="shared" si="2"/>
        <v>30</v>
      </c>
      <c r="C19" s="1">
        <f t="shared" si="3"/>
        <v>0.858781369680635</v>
      </c>
      <c r="D19" s="1">
        <f t="shared" si="5"/>
        <v>2.765745814391244</v>
      </c>
      <c r="E19" s="1">
        <f t="shared" si="6"/>
        <v>3.0531491628782486</v>
      </c>
      <c r="F19" s="1">
        <f t="shared" si="0"/>
        <v>4.667312089844414</v>
      </c>
      <c r="G19" s="4">
        <f t="shared" si="4"/>
        <v>0</v>
      </c>
      <c r="H19" s="7">
        <f t="shared" si="1"/>
        <v>4.667312089844414</v>
      </c>
    </row>
    <row r="20" spans="2:8" ht="12.75">
      <c r="B20">
        <f t="shared" si="2"/>
        <v>40</v>
      </c>
      <c r="C20" s="1">
        <f t="shared" si="3"/>
        <v>0.8104702390043146</v>
      </c>
      <c r="D20" s="1">
        <f t="shared" si="5"/>
        <v>3.5762160533955587</v>
      </c>
      <c r="E20" s="1">
        <f t="shared" si="6"/>
        <v>3.2152432106791116</v>
      </c>
      <c r="F20" s="1">
        <f t="shared" si="0"/>
        <v>4.432013090851117</v>
      </c>
      <c r="G20" s="4">
        <f t="shared" si="4"/>
        <v>0</v>
      </c>
      <c r="H20" s="7">
        <f t="shared" si="1"/>
        <v>4.432013090851117</v>
      </c>
    </row>
    <row r="21" spans="2:8" ht="12.75">
      <c r="B21">
        <f t="shared" si="2"/>
        <v>50</v>
      </c>
      <c r="C21" s="1">
        <f t="shared" si="3"/>
        <v>0.7696109966222758</v>
      </c>
      <c r="D21" s="1">
        <f t="shared" si="5"/>
        <v>4.345827050017834</v>
      </c>
      <c r="E21" s="1">
        <f t="shared" si="6"/>
        <v>3.369165410003567</v>
      </c>
      <c r="F21" s="1">
        <f t="shared" si="0"/>
        <v>4.229534102923404</v>
      </c>
      <c r="G21" s="4">
        <f t="shared" si="4"/>
        <v>0</v>
      </c>
      <c r="H21" s="7">
        <f t="shared" si="1"/>
        <v>4.229534102923404</v>
      </c>
    </row>
    <row r="22" spans="2:8" ht="12.75">
      <c r="B22">
        <f t="shared" si="2"/>
        <v>60</v>
      </c>
      <c r="C22" s="1">
        <f t="shared" si="3"/>
        <v>0.7344508893527841</v>
      </c>
      <c r="D22" s="1">
        <f t="shared" si="5"/>
        <v>5.080277939370618</v>
      </c>
      <c r="E22" s="1">
        <f t="shared" si="6"/>
        <v>3.5160555878741238</v>
      </c>
      <c r="F22" s="1">
        <f t="shared" si="0"/>
        <v>4.052836948637615</v>
      </c>
      <c r="G22" s="4">
        <f t="shared" si="4"/>
        <v>0</v>
      </c>
      <c r="H22" s="7">
        <f t="shared" si="1"/>
        <v>4.052836948637615</v>
      </c>
    </row>
    <row r="23" spans="2:8" ht="12.75">
      <c r="B23">
        <f t="shared" si="2"/>
        <v>70</v>
      </c>
      <c r="C23" s="1">
        <f t="shared" si="3"/>
        <v>0.7037677505121244</v>
      </c>
      <c r="D23" s="1">
        <f t="shared" si="5"/>
        <v>5.784045689882743</v>
      </c>
      <c r="E23" s="1">
        <f t="shared" si="6"/>
        <v>3.656809137976549</v>
      </c>
      <c r="F23" s="1">
        <f t="shared" si="0"/>
        <v>3.8968399668474536</v>
      </c>
      <c r="G23" s="4">
        <f t="shared" si="4"/>
        <v>0</v>
      </c>
      <c r="H23" s="7">
        <f t="shared" si="1"/>
        <v>3.8968399668474536</v>
      </c>
    </row>
    <row r="24" spans="2:8" ht="12.75">
      <c r="B24">
        <f t="shared" si="2"/>
        <v>80</v>
      </c>
      <c r="C24" s="1">
        <f t="shared" si="3"/>
        <v>0.6766791589027216</v>
      </c>
      <c r="D24" s="1">
        <f t="shared" si="5"/>
        <v>6.460724848785464</v>
      </c>
      <c r="E24" s="1">
        <f t="shared" si="6"/>
        <v>3.7921449697570933</v>
      </c>
      <c r="F24" s="1">
        <f t="shared" si="0"/>
        <v>3.757767731362018</v>
      </c>
      <c r="G24" s="4">
        <f t="shared" si="4"/>
        <v>0</v>
      </c>
      <c r="H24" s="7">
        <f t="shared" si="1"/>
        <v>3.757767731362018</v>
      </c>
    </row>
    <row r="25" spans="2:8" ht="12.75">
      <c r="B25">
        <f t="shared" si="2"/>
        <v>90</v>
      </c>
      <c r="C25" s="1">
        <f t="shared" si="3"/>
        <v>0.6525295186466095</v>
      </c>
      <c r="D25" s="1">
        <f t="shared" si="5"/>
        <v>7.113254367432074</v>
      </c>
      <c r="E25" s="1">
        <f t="shared" si="6"/>
        <v>3.922650873486415</v>
      </c>
      <c r="F25" s="1">
        <f t="shared" si="0"/>
        <v>3.632747460733036</v>
      </c>
      <c r="G25" s="4">
        <f t="shared" si="4"/>
        <v>0</v>
      </c>
      <c r="H25" s="7">
        <f t="shared" si="1"/>
        <v>3.632747460733036</v>
      </c>
    </row>
    <row r="26" spans="2:8" ht="12.75">
      <c r="B26">
        <f t="shared" si="2"/>
        <v>100</v>
      </c>
      <c r="C26" s="1">
        <f t="shared" si="3"/>
        <v>0.6308199764804603</v>
      </c>
      <c r="D26" s="1">
        <f t="shared" si="5"/>
        <v>7.7440743439125335</v>
      </c>
      <c r="E26" s="1">
        <f t="shared" si="6"/>
        <v>4.048814868782507</v>
      </c>
      <c r="F26" s="1">
        <f t="shared" si="0"/>
        <v>3.519548426348529</v>
      </c>
      <c r="G26" s="4">
        <f t="shared" si="4"/>
        <v>0</v>
      </c>
      <c r="H26" s="7">
        <f t="shared" si="1"/>
        <v>3.519548426348529</v>
      </c>
    </row>
    <row r="27" spans="2:8" ht="12.75">
      <c r="B27">
        <f t="shared" si="2"/>
        <v>110</v>
      </c>
      <c r="C27" s="1">
        <f t="shared" si="3"/>
        <v>0.6111631704459344</v>
      </c>
      <c r="D27" s="1">
        <f t="shared" si="5"/>
        <v>8.355237514358468</v>
      </c>
      <c r="E27" s="1">
        <f t="shared" si="6"/>
        <v>4.171047502871694</v>
      </c>
      <c r="F27" s="1">
        <f t="shared" si="0"/>
        <v>3.416407986288605</v>
      </c>
      <c r="G27" s="4">
        <f t="shared" si="4"/>
        <v>0</v>
      </c>
      <c r="H27" s="7">
        <f t="shared" si="1"/>
        <v>3.416407986288605</v>
      </c>
    </row>
    <row r="28" spans="2:8" ht="12.75">
      <c r="B28">
        <f t="shared" si="2"/>
        <v>120</v>
      </c>
      <c r="C28" s="1">
        <f t="shared" si="3"/>
        <v>0.5932530209857634</v>
      </c>
      <c r="D28" s="1">
        <f t="shared" si="5"/>
        <v>8.94849053534423</v>
      </c>
      <c r="E28" s="1">
        <f t="shared" si="6"/>
        <v>4.289698107068847</v>
      </c>
      <c r="F28" s="1">
        <f t="shared" si="0"/>
        <v>3.321912088992443</v>
      </c>
      <c r="G28" s="4">
        <f t="shared" si="4"/>
        <v>0</v>
      </c>
      <c r="H28" s="7">
        <f t="shared" si="1"/>
        <v>3.321912088992443</v>
      </c>
    </row>
    <row r="29" spans="2:8" ht="12.75">
      <c r="B29">
        <f t="shared" si="2"/>
        <v>130</v>
      </c>
      <c r="C29" s="1">
        <f t="shared" si="3"/>
        <v>0.5768439806232835</v>
      </c>
      <c r="D29" s="1">
        <f t="shared" si="5"/>
        <v>9.525334515967515</v>
      </c>
      <c r="E29" s="1">
        <f t="shared" si="6"/>
        <v>4.405066903193504</v>
      </c>
      <c r="F29" s="1">
        <f t="shared" si="0"/>
        <v>3.2349111405480127</v>
      </c>
      <c r="G29" s="4">
        <f t="shared" si="4"/>
        <v>0</v>
      </c>
      <c r="H29" s="7">
        <f t="shared" si="1"/>
        <v>3.2349111405480127</v>
      </c>
    </row>
    <row r="30" spans="2:8" ht="12.75">
      <c r="B30">
        <f t="shared" si="2"/>
        <v>140</v>
      </c>
      <c r="C30" s="1">
        <f t="shared" si="3"/>
        <v>0.5617364244706136</v>
      </c>
      <c r="D30" s="1">
        <f t="shared" si="5"/>
        <v>10.087070940438128</v>
      </c>
      <c r="E30" s="1">
        <f t="shared" si="6"/>
        <v>4.517414188087626</v>
      </c>
      <c r="F30" s="1">
        <f t="shared" si="0"/>
        <v>3.154459477631496</v>
      </c>
      <c r="G30" s="4">
        <f t="shared" si="4"/>
        <v>0</v>
      </c>
      <c r="H30" s="7">
        <f t="shared" si="1"/>
        <v>3.154459477631496</v>
      </c>
    </row>
    <row r="31" spans="2:8" ht="12.75">
      <c r="B31">
        <f t="shared" si="2"/>
        <v>150</v>
      </c>
      <c r="C31" s="1">
        <f t="shared" si="3"/>
        <v>0.5477661398148862</v>
      </c>
      <c r="D31" s="1">
        <f t="shared" si="5"/>
        <v>10.634837080253014</v>
      </c>
      <c r="E31" s="1">
        <f t="shared" si="6"/>
        <v>4.626967416050603</v>
      </c>
      <c r="F31" s="1">
        <f t="shared" si="0"/>
        <v>3.0797709857579325</v>
      </c>
      <c r="G31" s="4">
        <f t="shared" si="4"/>
        <v>0</v>
      </c>
      <c r="H31" s="7">
        <f t="shared" si="1"/>
        <v>3.0797709857579325</v>
      </c>
    </row>
    <row r="32" spans="2:8" ht="12.75">
      <c r="B32">
        <f t="shared" si="2"/>
        <v>160</v>
      </c>
      <c r="C32" s="1">
        <f t="shared" si="3"/>
        <v>0.5347966193083507</v>
      </c>
      <c r="D32" s="1">
        <f t="shared" si="5"/>
        <v>11.169633699561365</v>
      </c>
      <c r="E32" s="1">
        <f t="shared" si="6"/>
        <v>4.733926739912273</v>
      </c>
      <c r="F32" s="1">
        <f t="shared" si="0"/>
        <v>3.0101860005260823</v>
      </c>
      <c r="G32" s="4">
        <f t="shared" si="4"/>
        <v>0</v>
      </c>
      <c r="H32" s="7">
        <f t="shared" si="1"/>
        <v>3.0101860005260823</v>
      </c>
    </row>
    <row r="33" spans="2:8" ht="12.75">
      <c r="B33">
        <f t="shared" si="2"/>
        <v>170</v>
      </c>
      <c r="C33" s="1">
        <f t="shared" si="3"/>
        <v>0.5227133134298596</v>
      </c>
      <c r="D33" s="1">
        <f t="shared" si="5"/>
        <v>11.692347012991224</v>
      </c>
      <c r="E33" s="1">
        <f t="shared" si="6"/>
        <v>4.838469402598245</v>
      </c>
      <c r="F33" s="1">
        <f t="shared" si="0"/>
        <v>2.945146246527422</v>
      </c>
      <c r="G33" s="4">
        <f t="shared" si="4"/>
        <v>0</v>
      </c>
      <c r="H33" s="7">
        <f t="shared" si="1"/>
        <v>2.945146246527422</v>
      </c>
    </row>
    <row r="34" spans="2:8" ht="12.75">
      <c r="B34">
        <f t="shared" si="2"/>
        <v>180</v>
      </c>
      <c r="C34" s="1">
        <f t="shared" si="3"/>
        <v>0.5114192786720867</v>
      </c>
      <c r="D34" s="1">
        <f t="shared" si="5"/>
        <v>12.20376629166331</v>
      </c>
      <c r="E34" s="1">
        <f t="shared" si="6"/>
        <v>4.940753258332663</v>
      </c>
      <c r="F34" s="1">
        <f t="shared" si="0"/>
        <v>2.8841756013553477</v>
      </c>
      <c r="G34" s="4">
        <f t="shared" si="4"/>
        <v>2.8841756013553477</v>
      </c>
      <c r="H34" s="7">
        <f t="shared" si="1"/>
        <v>2.8841756013553477</v>
      </c>
    </row>
    <row r="35" spans="2:8" ht="12.75">
      <c r="B35">
        <f aca="true" t="shared" si="7" ref="B35:B50">B34+$E$11</f>
        <v>190</v>
      </c>
      <c r="C35" s="1">
        <f aca="true" t="shared" si="8" ref="C35:C50">F34*SIN($E$11*PI()/180)</f>
        <v>0.500831837246779</v>
      </c>
      <c r="D35" s="1">
        <f aca="true" t="shared" si="9" ref="D35:D50">D34+C35</f>
        <v>12.704598128910089</v>
      </c>
      <c r="E35" s="1">
        <f t="shared" si="6"/>
        <v>5.040919625782019</v>
      </c>
      <c r="F35" s="1">
        <f aca="true" t="shared" si="10" ref="F35:F51">$E$7*$E$6/E35</f>
        <v>2.8268651472080033</v>
      </c>
      <c r="G35" s="4">
        <f t="shared" si="4"/>
        <v>0</v>
      </c>
      <c r="H35" s="1">
        <f t="shared" si="1"/>
        <v>2.8841756013553477</v>
      </c>
    </row>
    <row r="36" spans="2:8" ht="12.75">
      <c r="B36">
        <f t="shared" si="7"/>
        <v>200</v>
      </c>
      <c r="C36" s="1">
        <f t="shared" si="8"/>
        <v>0.4908799813228285</v>
      </c>
      <c r="D36" s="1">
        <f t="shared" si="9"/>
        <v>13.195478110232918</v>
      </c>
      <c r="E36" s="1">
        <f t="shared" si="6"/>
        <v>5.139095622046584</v>
      </c>
      <c r="F36" s="1">
        <f t="shared" si="10"/>
        <v>2.772861423100959</v>
      </c>
      <c r="G36" s="4">
        <f t="shared" si="4"/>
        <v>0</v>
      </c>
      <c r="H36" s="1">
        <f t="shared" si="1"/>
        <v>2.8841756013553477</v>
      </c>
    </row>
    <row r="37" spans="2:8" ht="12.75">
      <c r="B37">
        <f t="shared" si="7"/>
        <v>210</v>
      </c>
      <c r="C37" s="1">
        <f t="shared" si="8"/>
        <v>0.4815023330444126</v>
      </c>
      <c r="D37" s="1">
        <f t="shared" si="9"/>
        <v>13.67698044327733</v>
      </c>
      <c r="E37" s="1">
        <f t="shared" si="6"/>
        <v>5.235396088655467</v>
      </c>
      <c r="F37" s="1">
        <f t="shared" si="10"/>
        <v>2.7218570970930354</v>
      </c>
      <c r="G37" s="4">
        <f t="shared" si="4"/>
        <v>0</v>
      </c>
      <c r="H37" s="1">
        <f t="shared" si="1"/>
        <v>2.8841756013553477</v>
      </c>
    </row>
    <row r="38" spans="2:8" ht="12.75">
      <c r="B38">
        <f t="shared" si="7"/>
        <v>220</v>
      </c>
      <c r="C38" s="1">
        <f t="shared" si="8"/>
        <v>0.47264552478000665</v>
      </c>
      <c r="D38" s="1">
        <f t="shared" si="9"/>
        <v>14.149625968057336</v>
      </c>
      <c r="E38" s="1">
        <f t="shared" si="6"/>
        <v>5.329925193611468</v>
      </c>
      <c r="F38" s="1">
        <f t="shared" si="10"/>
        <v>2.6735834898921795</v>
      </c>
      <c r="G38" s="4">
        <f t="shared" si="4"/>
        <v>0</v>
      </c>
      <c r="H38" s="1">
        <f t="shared" si="1"/>
        <v>2.8841756013553477</v>
      </c>
    </row>
    <row r="39" spans="2:8" ht="12.75">
      <c r="B39">
        <f t="shared" si="7"/>
        <v>230</v>
      </c>
      <c r="C39" s="1">
        <f t="shared" si="8"/>
        <v>0.4642629008601688</v>
      </c>
      <c r="D39" s="1">
        <f t="shared" si="9"/>
        <v>14.613888868917504</v>
      </c>
      <c r="E39" s="1">
        <f t="shared" si="6"/>
        <v>5.422777773783502</v>
      </c>
      <c r="F39" s="1">
        <f t="shared" si="10"/>
        <v>2.627804530160139</v>
      </c>
      <c r="G39" s="4">
        <f t="shared" si="4"/>
        <v>0</v>
      </c>
      <c r="H39" s="1">
        <f t="shared" si="1"/>
        <v>2.8841756013553477</v>
      </c>
    </row>
    <row r="40" spans="2:8" ht="12.75">
      <c r="B40">
        <f t="shared" si="7"/>
        <v>240</v>
      </c>
      <c r="C40" s="1">
        <f t="shared" si="8"/>
        <v>0.4563134679272122</v>
      </c>
      <c r="D40" s="1">
        <f t="shared" si="9"/>
        <v>15.070202336844716</v>
      </c>
      <c r="E40" s="1">
        <f t="shared" si="6"/>
        <v>5.514040467368945</v>
      </c>
      <c r="F40" s="1">
        <f t="shared" si="10"/>
        <v>2.5843118280195476</v>
      </c>
      <c r="G40" s="4">
        <f t="shared" si="4"/>
        <v>0</v>
      </c>
      <c r="H40" s="1">
        <f t="shared" si="1"/>
        <v>2.8841756013553477</v>
      </c>
    </row>
    <row r="41" spans="2:8" ht="12.75">
      <c r="B41">
        <f t="shared" si="7"/>
        <v>250</v>
      </c>
      <c r="C41" s="1">
        <f t="shared" si="8"/>
        <v>0.4487610394586879</v>
      </c>
      <c r="D41" s="1">
        <f t="shared" si="9"/>
        <v>15.518963376303404</v>
      </c>
      <c r="E41" s="1">
        <f t="shared" si="6"/>
        <v>5.603792675260682</v>
      </c>
      <c r="F41" s="1">
        <f t="shared" si="10"/>
        <v>2.5429206299708627</v>
      </c>
      <c r="G41" s="4">
        <f t="shared" si="4"/>
        <v>0</v>
      </c>
      <c r="H41" s="1">
        <f t="shared" si="1"/>
        <v>2.8841756013553477</v>
      </c>
    </row>
    <row r="42" spans="2:8" ht="12.75">
      <c r="B42">
        <f t="shared" si="7"/>
        <v>260</v>
      </c>
      <c r="C42" s="1">
        <f t="shared" si="8"/>
        <v>0.44157353334608274</v>
      </c>
      <c r="D42" s="1">
        <f t="shared" si="9"/>
        <v>15.960536909649486</v>
      </c>
      <c r="E42" s="1">
        <f t="shared" si="6"/>
        <v>5.692107381929899</v>
      </c>
      <c r="F42" s="1">
        <f t="shared" si="10"/>
        <v>2.5034664745148505</v>
      </c>
      <c r="G42" s="4">
        <f t="shared" si="4"/>
        <v>0</v>
      </c>
      <c r="H42" s="1">
        <f t="shared" si="1"/>
        <v>2.8841756013553477</v>
      </c>
    </row>
    <row r="43" spans="2:8" ht="12.75">
      <c r="B43">
        <f t="shared" si="7"/>
        <v>270</v>
      </c>
      <c r="C43" s="1">
        <f t="shared" si="8"/>
        <v>0.43472239114975847</v>
      </c>
      <c r="D43" s="1">
        <f t="shared" si="9"/>
        <v>16.395259300799243</v>
      </c>
      <c r="E43" s="1">
        <f t="shared" si="6"/>
        <v>5.779051860159851</v>
      </c>
      <c r="F43" s="1">
        <f t="shared" si="10"/>
        <v>2.4658024092564275</v>
      </c>
      <c r="G43" s="4">
        <f t="shared" si="4"/>
        <v>0</v>
      </c>
      <c r="H43" s="1">
        <f t="shared" si="1"/>
        <v>2.8841756013553477</v>
      </c>
    </row>
    <row r="44" spans="2:8" ht="12.75">
      <c r="B44">
        <f t="shared" si="7"/>
        <v>280</v>
      </c>
      <c r="C44" s="1">
        <f t="shared" si="8"/>
        <v>0.42818209485410497</v>
      </c>
      <c r="D44" s="1">
        <f t="shared" si="9"/>
        <v>16.823441395653347</v>
      </c>
      <c r="E44" s="1">
        <f t="shared" si="6"/>
        <v>5.864688279130672</v>
      </c>
      <c r="F44" s="1">
        <f t="shared" si="10"/>
        <v>2.429796661266418</v>
      </c>
      <c r="G44" s="4">
        <f t="shared" si="4"/>
        <v>0</v>
      </c>
      <c r="H44" s="1">
        <f t="shared" si="1"/>
        <v>2.8841756013553477</v>
      </c>
    </row>
    <row r="45" spans="2:8" ht="12.75">
      <c r="B45">
        <f t="shared" si="7"/>
        <v>290</v>
      </c>
      <c r="C45" s="1">
        <f t="shared" si="8"/>
        <v>0.4219297623301051</v>
      </c>
      <c r="D45" s="1">
        <f t="shared" si="9"/>
        <v>17.245371157983453</v>
      </c>
      <c r="E45" s="1">
        <f t="shared" si="6"/>
        <v>5.9490742315966925</v>
      </c>
      <c r="F45" s="1">
        <f t="shared" si="10"/>
        <v>2.395330675874823</v>
      </c>
      <c r="G45" s="4">
        <f t="shared" si="4"/>
        <v>0</v>
      </c>
      <c r="H45" s="1">
        <f t="shared" si="1"/>
        <v>2.8841756013553477</v>
      </c>
    </row>
    <row r="46" spans="2:8" ht="12.75">
      <c r="B46">
        <f t="shared" si="7"/>
        <v>300</v>
      </c>
      <c r="C46" s="1">
        <f t="shared" si="8"/>
        <v>0.4159448067753596</v>
      </c>
      <c r="D46" s="1">
        <f t="shared" si="9"/>
        <v>17.661315964758813</v>
      </c>
      <c r="E46" s="1">
        <f t="shared" si="6"/>
        <v>6.032263192951764</v>
      </c>
      <c r="F46" s="1">
        <f t="shared" si="10"/>
        <v>2.362297456889817</v>
      </c>
      <c r="G46" s="4">
        <f t="shared" si="4"/>
        <v>0</v>
      </c>
      <c r="H46" s="1">
        <f t="shared" si="1"/>
        <v>2.8841756013553477</v>
      </c>
    </row>
    <row r="47" spans="2:8" ht="12.75">
      <c r="B47">
        <f t="shared" si="7"/>
        <v>310</v>
      </c>
      <c r="C47" s="1">
        <f t="shared" si="8"/>
        <v>0.41020864849614064</v>
      </c>
      <c r="D47" s="1">
        <f t="shared" si="9"/>
        <v>18.071524613254955</v>
      </c>
      <c r="E47" s="1">
        <f t="shared" si="6"/>
        <v>6.114304922650993</v>
      </c>
      <c r="F47" s="1">
        <f t="shared" si="10"/>
        <v>2.330600154926784</v>
      </c>
      <c r="G47" s="4">
        <f t="shared" si="4"/>
        <v>0</v>
      </c>
      <c r="H47" s="1">
        <f t="shared" si="1"/>
        <v>2.8841756013553477</v>
      </c>
    </row>
    <row r="48" spans="2:8" ht="12.75">
      <c r="B48">
        <f t="shared" si="7"/>
        <v>320</v>
      </c>
      <c r="C48" s="1">
        <f t="shared" si="8"/>
        <v>0.40470446977330155</v>
      </c>
      <c r="D48" s="1">
        <f t="shared" si="9"/>
        <v>18.476229083028255</v>
      </c>
      <c r="E48" s="1">
        <f t="shared" si="6"/>
        <v>6.195245816605653</v>
      </c>
      <c r="F48" s="1">
        <f t="shared" si="10"/>
        <v>2.300150861133628</v>
      </c>
      <c r="G48" s="4">
        <f t="shared" si="4"/>
        <v>0</v>
      </c>
      <c r="H48" s="1">
        <f t="shared" si="1"/>
        <v>2.8841756013553477</v>
      </c>
    </row>
    <row r="49" spans="2:8" ht="12.75">
      <c r="B49">
        <f t="shared" si="7"/>
        <v>330</v>
      </c>
      <c r="C49" s="1">
        <f t="shared" si="8"/>
        <v>0.399417005394875</v>
      </c>
      <c r="D49" s="1">
        <f t="shared" si="9"/>
        <v>18.875646088423128</v>
      </c>
      <c r="E49" s="1">
        <f t="shared" si="6"/>
        <v>6.275129217684628</v>
      </c>
      <c r="F49" s="1">
        <f t="shared" si="10"/>
        <v>2.270869571871208</v>
      </c>
      <c r="G49" s="4">
        <f t="shared" si="4"/>
        <v>0</v>
      </c>
      <c r="H49" s="1">
        <f t="shared" si="1"/>
        <v>2.8841756013553477</v>
      </c>
    </row>
    <row r="50" spans="2:8" ht="12.75">
      <c r="B50">
        <f t="shared" si="7"/>
        <v>340</v>
      </c>
      <c r="C50" s="1">
        <f t="shared" si="8"/>
        <v>0.3943323628747175</v>
      </c>
      <c r="D50" s="1">
        <f t="shared" si="9"/>
        <v>19.269978451297845</v>
      </c>
      <c r="E50" s="1">
        <f t="shared" si="6"/>
        <v>6.353995690259572</v>
      </c>
      <c r="F50" s="1">
        <f t="shared" si="10"/>
        <v>2.2426832964090133</v>
      </c>
      <c r="G50" s="4">
        <f t="shared" si="4"/>
        <v>0</v>
      </c>
      <c r="H50" s="1">
        <f t="shared" si="1"/>
        <v>2.8841756013553477</v>
      </c>
    </row>
    <row r="51" spans="2:8" ht="12.75">
      <c r="B51">
        <f>B50+$E$11</f>
        <v>350</v>
      </c>
      <c r="C51" s="1">
        <f>F50*SIN($E$11*PI()/180)</f>
        <v>0.3894378675054893</v>
      </c>
      <c r="D51" s="1">
        <f>D50+C51</f>
        <v>19.659416318803334</v>
      </c>
      <c r="E51" s="1">
        <f t="shared" si="6"/>
        <v>6.431883263760669</v>
      </c>
      <c r="F51" s="1">
        <f t="shared" si="10"/>
        <v>2.215525284839847</v>
      </c>
      <c r="G51" s="4">
        <f t="shared" si="4"/>
        <v>0</v>
      </c>
      <c r="H51" s="1">
        <f t="shared" si="1"/>
        <v>2.8841756013553477</v>
      </c>
    </row>
    <row r="52" ht="12.75">
      <c r="G52" s="1"/>
    </row>
    <row r="53" ht="12.75">
      <c r="G53" s="1">
        <f>MAX(G16:G51)</f>
        <v>2.8841756013553477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5" sqref="E5"/>
    </sheetView>
  </sheetViews>
  <sheetFormatPr defaultColWidth="9.140625" defaultRowHeight="12.75"/>
  <cols>
    <col min="3" max="3" width="11.00390625" style="0" customWidth="1"/>
    <col min="4" max="4" width="8.00390625" style="0" customWidth="1"/>
    <col min="5" max="5" width="7.57421875" style="0" customWidth="1"/>
    <col min="6" max="6" width="6.28125" style="0" customWidth="1"/>
    <col min="7" max="7" width="3.00390625" style="0" customWidth="1"/>
    <col min="8" max="8" width="7.28125" style="0" customWidth="1"/>
    <col min="9" max="9" width="10.7109375" style="0" customWidth="1"/>
  </cols>
  <sheetData>
    <row r="1" ht="15.75">
      <c r="A1" s="3" t="s">
        <v>36</v>
      </c>
    </row>
    <row r="2" ht="12.75">
      <c r="B2" t="s">
        <v>37</v>
      </c>
    </row>
    <row r="4" spans="1:10" ht="12.75">
      <c r="A4" t="str">
        <f>Cam!A6</f>
        <v>Servo torque</v>
      </c>
      <c r="E4">
        <f>Cam!E6</f>
        <v>19</v>
      </c>
      <c r="F4" t="str">
        <f>Cam!F6</f>
        <v>kg-cm</v>
      </c>
      <c r="H4" t="str">
        <f>Cam!H6</f>
        <v>oz-in</v>
      </c>
      <c r="J4" t="str">
        <f>Cam!I6</f>
        <v>Rated torque of the winch servo</v>
      </c>
    </row>
    <row r="5" spans="1:10" ht="12.75">
      <c r="A5" t="str">
        <f>Cam!A8</f>
        <v>Starting tension</v>
      </c>
      <c r="E5" s="5">
        <v>1.5</v>
      </c>
      <c r="F5" t="str">
        <f>Cam!F8</f>
        <v>kg</v>
      </c>
      <c r="H5" t="str">
        <f>Cam!H8</f>
        <v>oz</v>
      </c>
      <c r="I5" t="s">
        <v>34</v>
      </c>
      <c r="J5" t="str">
        <f>Cam!I8</f>
        <v>Starting tension in the pre-tensioner spring/elastic</v>
      </c>
    </row>
    <row r="6" spans="1:10" ht="12.75">
      <c r="A6" t="str">
        <f>Cam!A9</f>
        <v>Modulus of elasticity: change of</v>
      </c>
      <c r="D6" t="str">
        <f>Cam!D9</f>
        <v>A</v>
      </c>
      <c r="E6" s="5">
        <f>Cam!E9</f>
        <v>0.2</v>
      </c>
      <c r="F6" t="str">
        <f>Cam!F9</f>
        <v>kg</v>
      </c>
      <c r="H6" t="str">
        <f>Cam!H9</f>
        <v>oz</v>
      </c>
      <c r="I6" t="s">
        <v>34</v>
      </c>
      <c r="J6" t="str">
        <f>Cam!I9</f>
        <v>Change in tension after the amount of elongation at "B"</v>
      </c>
    </row>
    <row r="7" spans="1:10" ht="12.75">
      <c r="A7" t="str">
        <f>Cam!A10</f>
        <v>   after an elongation of</v>
      </c>
      <c r="D7" t="str">
        <f>Cam!D10</f>
        <v>B</v>
      </c>
      <c r="E7" s="5">
        <f>Cam!E10</f>
        <v>1</v>
      </c>
      <c r="F7" t="str">
        <f>Cam!F10</f>
        <v>cm</v>
      </c>
      <c r="H7" t="str">
        <f>Cam!H10</f>
        <v>in</v>
      </c>
      <c r="I7" t="s">
        <v>34</v>
      </c>
      <c r="J7" t="str">
        <f>Cam!I10</f>
        <v>Amount of elongation which gives the change in tension at "A"</v>
      </c>
    </row>
    <row r="8" spans="1:6" ht="12.75">
      <c r="A8" t="str">
        <f>Cam!A11</f>
        <v>Rotation step</v>
      </c>
      <c r="E8">
        <f>Cam!E11</f>
        <v>10</v>
      </c>
      <c r="F8" t="str">
        <f>Cam!F11</f>
        <v>deg</v>
      </c>
    </row>
    <row r="11" spans="1:9" ht="12.75">
      <c r="A11" s="2" t="s">
        <v>16</v>
      </c>
      <c r="B11" s="2" t="s">
        <v>35</v>
      </c>
      <c r="C11" s="2" t="s">
        <v>9</v>
      </c>
      <c r="D11" s="2" t="s">
        <v>11</v>
      </c>
      <c r="E11" s="2" t="s">
        <v>10</v>
      </c>
      <c r="F11" s="11" t="s">
        <v>38</v>
      </c>
      <c r="G11" s="2"/>
      <c r="H11" s="2" t="s">
        <v>39</v>
      </c>
      <c r="I11" s="2" t="s">
        <v>40</v>
      </c>
    </row>
    <row r="12" spans="1:9" ht="12.75">
      <c r="A12" s="2" t="s">
        <v>8</v>
      </c>
      <c r="B12" s="2" t="s">
        <v>31</v>
      </c>
      <c r="C12" s="2" t="s">
        <v>31</v>
      </c>
      <c r="D12" s="2" t="s">
        <v>31</v>
      </c>
      <c r="E12" s="2" t="s">
        <v>32</v>
      </c>
      <c r="F12" s="11" t="s">
        <v>32</v>
      </c>
      <c r="G12" s="2"/>
      <c r="H12" s="11" t="s">
        <v>41</v>
      </c>
      <c r="I12" s="2"/>
    </row>
    <row r="13" spans="1:9" ht="12.75">
      <c r="A13">
        <f>Cam!B16</f>
        <v>0</v>
      </c>
      <c r="B13" s="1">
        <f>Cam!H16</f>
        <v>5.7</v>
      </c>
      <c r="C13" s="1">
        <v>0</v>
      </c>
      <c r="D13" s="1">
        <v>0</v>
      </c>
      <c r="E13" s="1">
        <f>D13*$E$6/$E$7</f>
        <v>0</v>
      </c>
      <c r="F13" s="1">
        <f>E13+$E$5</f>
        <v>1.5</v>
      </c>
      <c r="G13" s="1"/>
      <c r="H13" s="10">
        <f>F13*B13</f>
        <v>8.55</v>
      </c>
      <c r="I13" s="12">
        <f>H13/$E$4</f>
        <v>0.45</v>
      </c>
    </row>
    <row r="14" spans="1:9" ht="12.75">
      <c r="A14">
        <f>Cam!B17</f>
        <v>10</v>
      </c>
      <c r="B14" s="1">
        <f>Cam!H17</f>
        <v>5.281770556603847</v>
      </c>
      <c r="C14" s="1">
        <f>B13*SIN($E$8*PI()/180)</f>
        <v>0.9897946127015029</v>
      </c>
      <c r="D14" s="1">
        <f>D13+C14</f>
        <v>0.9897946127015029</v>
      </c>
      <c r="E14" s="1">
        <f>D14*$E$6/$E$7</f>
        <v>0.1979589225403006</v>
      </c>
      <c r="F14" s="1">
        <f>E14+$E$5</f>
        <v>1.6979589225403007</v>
      </c>
      <c r="G14" s="1"/>
      <c r="H14" s="10">
        <f>F14*B14</f>
        <v>8.968229443396153</v>
      </c>
      <c r="I14" s="12">
        <f>H14/$E$4</f>
        <v>0.47201207596821854</v>
      </c>
    </row>
    <row r="15" spans="1:9" ht="12.75">
      <c r="A15">
        <f>Cam!B18</f>
        <v>20</v>
      </c>
      <c r="B15" s="1">
        <f>Cam!H18</f>
        <v>4.945524803190502</v>
      </c>
      <c r="C15" s="1">
        <f>B14*SIN($E$8*PI()/180)</f>
        <v>0.9171698320091064</v>
      </c>
      <c r="D15" s="1">
        <f>D14+C15</f>
        <v>1.9069644447106093</v>
      </c>
      <c r="E15" s="1">
        <f>D15*$E$6/$E$7</f>
        <v>0.38139288894212187</v>
      </c>
      <c r="F15" s="1">
        <f>E15+$E$5</f>
        <v>1.8813928889421219</v>
      </c>
      <c r="G15" s="1"/>
      <c r="H15" s="10">
        <f>F15*B15</f>
        <v>9.304475196809499</v>
      </c>
      <c r="I15" s="12">
        <f>H15/$E$4</f>
        <v>0.48970922088471047</v>
      </c>
    </row>
    <row r="16" spans="1:9" ht="12.75">
      <c r="A16">
        <f>Cam!B19</f>
        <v>30</v>
      </c>
      <c r="B16" s="1">
        <f>Cam!H19</f>
        <v>4.667312089844414</v>
      </c>
      <c r="C16" s="1">
        <f>B15*SIN($E$8*PI()/180)</f>
        <v>0.858781369680635</v>
      </c>
      <c r="D16" s="1">
        <f>D15+C16</f>
        <v>2.765745814391244</v>
      </c>
      <c r="E16" s="1">
        <f>D16*$E$6/$E$7</f>
        <v>0.5531491628782489</v>
      </c>
      <c r="F16" s="1">
        <f>E16+$E$5</f>
        <v>2.053149162878249</v>
      </c>
      <c r="G16" s="1"/>
      <c r="H16" s="10">
        <f>F16*B16</f>
        <v>9.582687910155588</v>
      </c>
      <c r="I16" s="12">
        <f>H16/$E$4</f>
        <v>0.5043519952713468</v>
      </c>
    </row>
    <row r="17" spans="1:9" ht="12.75">
      <c r="A17">
        <f>Cam!B20</f>
        <v>40</v>
      </c>
      <c r="B17" s="1">
        <f>Cam!H20</f>
        <v>4.432013090851117</v>
      </c>
      <c r="C17" s="1">
        <f>B16*SIN($E$8*PI()/180)</f>
        <v>0.8104702390043146</v>
      </c>
      <c r="D17" s="1">
        <f>D16+C17</f>
        <v>3.5762160533955587</v>
      </c>
      <c r="E17" s="1">
        <f>D17*$E$6/$E$7</f>
        <v>0.7152432106791118</v>
      </c>
      <c r="F17" s="1">
        <f>E17+$E$5</f>
        <v>2.2152432106791116</v>
      </c>
      <c r="G17" s="1"/>
      <c r="H17" s="10">
        <f>F17*B17</f>
        <v>9.817986909148882</v>
      </c>
      <c r="I17" s="12">
        <f>H17/$E$4</f>
        <v>0.5167361531130991</v>
      </c>
    </row>
    <row r="18" spans="1:9" ht="12.75">
      <c r="A18">
        <f>Cam!B21</f>
        <v>50</v>
      </c>
      <c r="B18" s="1">
        <f>Cam!H21</f>
        <v>4.229534102923404</v>
      </c>
      <c r="C18" s="1">
        <f>B17*SIN($E$8*PI()/180)</f>
        <v>0.7696109966222758</v>
      </c>
      <c r="D18" s="1">
        <f>D17+C18</f>
        <v>4.345827050017834</v>
      </c>
      <c r="E18" s="1">
        <f>D18*$E$6/$E$7</f>
        <v>0.8691654100035668</v>
      </c>
      <c r="F18" s="1">
        <f>E18+$E$5</f>
        <v>2.369165410003567</v>
      </c>
      <c r="G18" s="1"/>
      <c r="H18" s="10">
        <f>F18*B18</f>
        <v>10.020465897076596</v>
      </c>
      <c r="I18" s="12">
        <f>H18/$E$4</f>
        <v>0.5273929419513997</v>
      </c>
    </row>
    <row r="19" spans="1:9" ht="12.75">
      <c r="A19">
        <f>Cam!B22</f>
        <v>60</v>
      </c>
      <c r="B19" s="1">
        <f>Cam!H22</f>
        <v>4.052836948637615</v>
      </c>
      <c r="C19" s="1">
        <f>B18*SIN($E$8*PI()/180)</f>
        <v>0.7344508893527841</v>
      </c>
      <c r="D19" s="1">
        <f>D18+C19</f>
        <v>5.080277939370618</v>
      </c>
      <c r="E19" s="1">
        <f>D19*$E$6/$E$7</f>
        <v>1.0160555878741238</v>
      </c>
      <c r="F19" s="1">
        <f>E19+$E$5</f>
        <v>2.5160555878741238</v>
      </c>
      <c r="G19" s="1"/>
      <c r="H19" s="10">
        <f>F19*B19</f>
        <v>10.197163051362384</v>
      </c>
      <c r="I19" s="12">
        <f>H19/$E$4</f>
        <v>0.5366927921769676</v>
      </c>
    </row>
    <row r="20" spans="1:9" ht="12.75">
      <c r="A20">
        <f>Cam!B23</f>
        <v>70</v>
      </c>
      <c r="B20" s="1">
        <f>Cam!H23</f>
        <v>3.8968399668474536</v>
      </c>
      <c r="C20" s="1">
        <f>B19*SIN($E$8*PI()/180)</f>
        <v>0.7037677505121244</v>
      </c>
      <c r="D20" s="1">
        <f>D19+C20</f>
        <v>5.784045689882743</v>
      </c>
      <c r="E20" s="1">
        <f>D20*$E$6/$E$7</f>
        <v>1.1568091379765486</v>
      </c>
      <c r="F20" s="1">
        <f>E20+$E$5</f>
        <v>2.6568091379765484</v>
      </c>
      <c r="G20" s="1"/>
      <c r="H20" s="10">
        <f>F20*B20</f>
        <v>10.353160033152545</v>
      </c>
      <c r="I20" s="12">
        <f>H20/$E$4</f>
        <v>0.5449031596396076</v>
      </c>
    </row>
    <row r="21" spans="1:9" ht="12.75">
      <c r="A21">
        <f>Cam!B24</f>
        <v>80</v>
      </c>
      <c r="B21" s="1">
        <f>Cam!H24</f>
        <v>3.757767731362018</v>
      </c>
      <c r="C21" s="1">
        <f>B20*SIN($E$8*PI()/180)</f>
        <v>0.6766791589027216</v>
      </c>
      <c r="D21" s="1">
        <f>D20+C21</f>
        <v>6.460724848785464</v>
      </c>
      <c r="E21" s="1">
        <f>D21*$E$6/$E$7</f>
        <v>1.2921449697570928</v>
      </c>
      <c r="F21" s="1">
        <f>E21+$E$5</f>
        <v>2.792144969757093</v>
      </c>
      <c r="G21" s="1"/>
      <c r="H21" s="10">
        <f>F21*B21</f>
        <v>10.49223226863798</v>
      </c>
      <c r="I21" s="12">
        <f>H21/$E$4</f>
        <v>0.5522227509809463</v>
      </c>
    </row>
    <row r="22" spans="1:9" ht="12.75">
      <c r="A22">
        <f>Cam!B25</f>
        <v>90</v>
      </c>
      <c r="B22" s="1">
        <f>Cam!H25</f>
        <v>3.632747460733036</v>
      </c>
      <c r="C22" s="1">
        <f>B21*SIN($E$8*PI()/180)</f>
        <v>0.6525295186466095</v>
      </c>
      <c r="D22" s="1">
        <f>D21+C22</f>
        <v>7.113254367432074</v>
      </c>
      <c r="E22" s="1">
        <f>D22*$E$6/$E$7</f>
        <v>1.4226508734864147</v>
      </c>
      <c r="F22" s="1">
        <f>E22+$E$5</f>
        <v>2.9226508734864147</v>
      </c>
      <c r="G22" s="1"/>
      <c r="H22" s="10">
        <f>F22*B22</f>
        <v>10.617252539266962</v>
      </c>
      <c r="I22" s="12">
        <f>H22/$E$4</f>
        <v>0.558802765224577</v>
      </c>
    </row>
    <row r="23" spans="1:9" ht="12.75">
      <c r="A23">
        <f>Cam!B26</f>
        <v>100</v>
      </c>
      <c r="B23" s="1">
        <f>Cam!H26</f>
        <v>3.519548426348529</v>
      </c>
      <c r="C23" s="1">
        <f>B22*SIN($E$8*PI()/180)</f>
        <v>0.6308199764804603</v>
      </c>
      <c r="D23" s="1">
        <f>D22+C23</f>
        <v>7.7440743439125335</v>
      </c>
      <c r="E23" s="1">
        <f>D23*$E$6/$E$7</f>
        <v>1.5488148687825067</v>
      </c>
      <c r="F23" s="1">
        <f>E23+$E$5</f>
        <v>3.0488148687825065</v>
      </c>
      <c r="G23" s="1"/>
      <c r="H23" s="10">
        <f>F23*B23</f>
        <v>10.730451573651468</v>
      </c>
      <c r="I23" s="12">
        <f>H23/$E$4</f>
        <v>0.564760609139551</v>
      </c>
    </row>
    <row r="24" spans="1:9" ht="12.75">
      <c r="A24">
        <f>Cam!B27</f>
        <v>110</v>
      </c>
      <c r="B24" s="1">
        <f>Cam!H27</f>
        <v>3.416407986288605</v>
      </c>
      <c r="C24" s="1">
        <f>B23*SIN($E$8*PI()/180)</f>
        <v>0.6111631704459344</v>
      </c>
      <c r="D24" s="1">
        <f>D23+C24</f>
        <v>8.355237514358468</v>
      </c>
      <c r="E24" s="1">
        <f>D24*$E$6/$E$7</f>
        <v>1.6710475028716936</v>
      </c>
      <c r="F24" s="1">
        <f>E24+$E$5</f>
        <v>3.1710475028716933</v>
      </c>
      <c r="G24" s="1"/>
      <c r="H24" s="10">
        <f>F24*B24</f>
        <v>10.83359201371139</v>
      </c>
      <c r="I24" s="12">
        <f>H24/$E$4</f>
        <v>0.5701890533532311</v>
      </c>
    </row>
    <row r="25" spans="1:9" ht="12.75">
      <c r="A25">
        <f>Cam!B28</f>
        <v>120</v>
      </c>
      <c r="B25" s="1">
        <f>Cam!H28</f>
        <v>3.321912088992443</v>
      </c>
      <c r="C25" s="1">
        <f>B24*SIN($E$8*PI()/180)</f>
        <v>0.5932530209857634</v>
      </c>
      <c r="D25" s="1">
        <f>D24+C25</f>
        <v>8.94849053534423</v>
      </c>
      <c r="E25" s="1">
        <f>D25*$E$6/$E$7</f>
        <v>1.7896981070688462</v>
      </c>
      <c r="F25" s="1">
        <f>E25+$E$5</f>
        <v>3.2896981070688462</v>
      </c>
      <c r="G25" s="1"/>
      <c r="H25" s="10">
        <f>F25*B25</f>
        <v>10.928087911007557</v>
      </c>
      <c r="I25" s="12">
        <f>H25/$E$4</f>
        <v>0.5751625216319767</v>
      </c>
    </row>
    <row r="26" spans="1:9" ht="12.75">
      <c r="A26">
        <f>Cam!B29</f>
        <v>130</v>
      </c>
      <c r="B26" s="1">
        <f>Cam!H29</f>
        <v>3.2349111405480127</v>
      </c>
      <c r="C26" s="1">
        <f>B25*SIN($E$8*PI()/180)</f>
        <v>0.5768439806232835</v>
      </c>
      <c r="D26" s="1">
        <f>D25+C26</f>
        <v>9.525334515967515</v>
      </c>
      <c r="E26" s="1">
        <f>D26*$E$6/$E$7</f>
        <v>1.905066903193503</v>
      </c>
      <c r="F26" s="1">
        <f>E26+$E$5</f>
        <v>3.405066903193503</v>
      </c>
      <c r="G26" s="1"/>
      <c r="H26" s="10">
        <f>F26*B26</f>
        <v>11.015088859451984</v>
      </c>
      <c r="I26" s="12">
        <f>H26/$E$4</f>
        <v>0.5797415189185254</v>
      </c>
    </row>
    <row r="27" spans="1:9" ht="12.75">
      <c r="A27">
        <f>Cam!B30</f>
        <v>140</v>
      </c>
      <c r="B27" s="1">
        <f>Cam!H30</f>
        <v>3.154459477631496</v>
      </c>
      <c r="C27" s="1">
        <f>B26*SIN($E$8*PI()/180)</f>
        <v>0.5617364244706136</v>
      </c>
      <c r="D27" s="1">
        <f>D26+C27</f>
        <v>10.087070940438128</v>
      </c>
      <c r="E27" s="1">
        <f>D27*$E$6/$E$7</f>
        <v>2.0174141880876255</v>
      </c>
      <c r="F27" s="1">
        <f>E27+$E$5</f>
        <v>3.5174141880876255</v>
      </c>
      <c r="G27" s="1"/>
      <c r="H27" s="10">
        <f>F27*B27</f>
        <v>11.095540522368504</v>
      </c>
      <c r="I27" s="12">
        <f>H27/$E$4</f>
        <v>0.5839758169667634</v>
      </c>
    </row>
    <row r="28" spans="1:9" ht="12.75">
      <c r="A28">
        <f>Cam!B31</f>
        <v>150</v>
      </c>
      <c r="B28" s="1">
        <f>Cam!H31</f>
        <v>3.0797709857579325</v>
      </c>
      <c r="C28" s="1">
        <f>B27*SIN($E$8*PI()/180)</f>
        <v>0.5477661398148862</v>
      </c>
      <c r="D28" s="1">
        <f>D27+C28</f>
        <v>10.634837080253014</v>
      </c>
      <c r="E28" s="1">
        <f>D28*$E$6/$E$7</f>
        <v>2.126967416050603</v>
      </c>
      <c r="F28" s="1">
        <f>E28+$E$5</f>
        <v>3.626967416050603</v>
      </c>
      <c r="G28" s="1"/>
      <c r="H28" s="10">
        <f>F28*B28</f>
        <v>11.170229014242066</v>
      </c>
      <c r="I28" s="12">
        <f>H28/$E$4</f>
        <v>0.5879067902232666</v>
      </c>
    </row>
    <row r="29" spans="1:9" ht="12.75">
      <c r="A29">
        <f>Cam!B32</f>
        <v>160</v>
      </c>
      <c r="B29" s="1">
        <f>Cam!H32</f>
        <v>3.0101860005260823</v>
      </c>
      <c r="C29" s="1">
        <f>B28*SIN($E$8*PI()/180)</f>
        <v>0.5347966193083507</v>
      </c>
      <c r="D29" s="1">
        <f>D28+C29</f>
        <v>11.169633699561365</v>
      </c>
      <c r="E29" s="1">
        <f>D29*$E$6/$E$7</f>
        <v>2.233926739912273</v>
      </c>
      <c r="F29" s="1">
        <f>E29+$E$5</f>
        <v>3.733926739912273</v>
      </c>
      <c r="G29" s="1"/>
      <c r="H29" s="10">
        <f>F29*B29</f>
        <v>11.239813999473919</v>
      </c>
      <c r="I29" s="12">
        <f>H29/$E$4</f>
        <v>0.5915691578670483</v>
      </c>
    </row>
    <row r="30" spans="1:9" ht="12.75">
      <c r="A30">
        <f>Cam!B33</f>
        <v>170</v>
      </c>
      <c r="B30" s="1">
        <f>Cam!H33</f>
        <v>2.945146246527422</v>
      </c>
      <c r="C30" s="1">
        <f>B29*SIN($E$8*PI()/180)</f>
        <v>0.5227133134298596</v>
      </c>
      <c r="D30" s="1">
        <f>D29+C30</f>
        <v>11.692347012991224</v>
      </c>
      <c r="E30" s="1">
        <f>D30*$E$6/$E$7</f>
        <v>2.338469402598245</v>
      </c>
      <c r="F30" s="1">
        <f>E30+$E$5</f>
        <v>3.838469402598245</v>
      </c>
      <c r="G30" s="1"/>
      <c r="H30" s="10">
        <f>F30*B30</f>
        <v>11.304853753472576</v>
      </c>
      <c r="I30" s="12">
        <f>H30/$E$4</f>
        <v>0.5949923028143461</v>
      </c>
    </row>
    <row r="31" spans="1:9" ht="12.75">
      <c r="A31">
        <f>Cam!B34</f>
        <v>180</v>
      </c>
      <c r="B31" s="1">
        <f>Cam!H34</f>
        <v>2.8841756013553477</v>
      </c>
      <c r="C31" s="1">
        <f>B30*SIN($E$8*PI()/180)</f>
        <v>0.5114192786720867</v>
      </c>
      <c r="D31" s="1">
        <f>D30+C31</f>
        <v>12.20376629166331</v>
      </c>
      <c r="E31" s="1">
        <f>D31*$E$6/$E$7</f>
        <v>2.4407532583326623</v>
      </c>
      <c r="F31" s="1">
        <f>E31+$E$5</f>
        <v>3.9407532583326623</v>
      </c>
      <c r="G31" s="1"/>
      <c r="H31" s="10">
        <f>F31*B31</f>
        <v>11.365824398644651</v>
      </c>
      <c r="I31" s="12">
        <f>H31/$E$4</f>
        <v>0.5982012841391922</v>
      </c>
    </row>
    <row r="32" spans="2:9" ht="12.75">
      <c r="B32" s="1"/>
      <c r="C32" s="1"/>
      <c r="D32" s="1"/>
      <c r="E32" s="1"/>
      <c r="F32" s="1"/>
      <c r="G32" s="1"/>
      <c r="H32" s="10"/>
      <c r="I32" s="9"/>
    </row>
    <row r="33" spans="2:9" ht="12.75">
      <c r="B33" s="1"/>
      <c r="C33" s="1"/>
      <c r="D33" s="1"/>
      <c r="E33" s="1"/>
      <c r="F33" s="1"/>
      <c r="G33" s="1"/>
      <c r="H33" s="10"/>
      <c r="I33" s="9"/>
    </row>
    <row r="34" spans="2:9" ht="12.75">
      <c r="B34" s="1"/>
      <c r="C34" s="1"/>
      <c r="D34" s="1"/>
      <c r="E34" s="1"/>
      <c r="F34" s="1"/>
      <c r="G34" s="1"/>
      <c r="H34" s="10"/>
      <c r="I34" s="9"/>
    </row>
    <row r="35" spans="2:9" ht="12.75">
      <c r="B35" s="1"/>
      <c r="C35" s="1"/>
      <c r="D35" s="1"/>
      <c r="E35" s="1"/>
      <c r="F35" s="1"/>
      <c r="G35" s="1"/>
      <c r="H35" s="10"/>
      <c r="I35" s="9"/>
    </row>
    <row r="36" spans="2:9" ht="12.75">
      <c r="B36" s="1"/>
      <c r="C36" s="1"/>
      <c r="D36" s="1"/>
      <c r="E36" s="1"/>
      <c r="F36" s="1"/>
      <c r="G36" s="1"/>
      <c r="H36" s="10"/>
      <c r="I36" s="9"/>
    </row>
    <row r="37" spans="2:9" ht="12.75">
      <c r="B37" s="1"/>
      <c r="C37" s="1"/>
      <c r="D37" s="1"/>
      <c r="E37" s="1"/>
      <c r="F37" s="1"/>
      <c r="G37" s="1"/>
      <c r="H37" s="10"/>
      <c r="I37" s="9"/>
    </row>
    <row r="38" spans="2:9" ht="12.75">
      <c r="B38" s="1"/>
      <c r="C38" s="1"/>
      <c r="D38" s="1"/>
      <c r="E38" s="1"/>
      <c r="F38" s="1"/>
      <c r="G38" s="1"/>
      <c r="H38" s="10"/>
      <c r="I38" s="9"/>
    </row>
    <row r="39" spans="2:9" ht="12.75">
      <c r="B39" s="1"/>
      <c r="C39" s="1"/>
      <c r="D39" s="1"/>
      <c r="E39" s="1"/>
      <c r="F39" s="1"/>
      <c r="G39" s="1"/>
      <c r="H39" s="10"/>
      <c r="I39" s="9"/>
    </row>
    <row r="40" spans="2:9" ht="12.75">
      <c r="B40" s="1"/>
      <c r="C40" s="1"/>
      <c r="D40" s="1"/>
      <c r="E40" s="1"/>
      <c r="F40" s="1"/>
      <c r="G40" s="1"/>
      <c r="H40" s="10"/>
      <c r="I40" s="9"/>
    </row>
    <row r="41" spans="2:9" ht="12.75">
      <c r="B41" s="1"/>
      <c r="C41" s="1"/>
      <c r="D41" s="1"/>
      <c r="E41" s="1"/>
      <c r="F41" s="1"/>
      <c r="G41" s="1"/>
      <c r="H41" s="10"/>
      <c r="I41" s="9"/>
    </row>
    <row r="42" spans="2:9" ht="12.75">
      <c r="B42" s="1"/>
      <c r="C42" s="1"/>
      <c r="D42" s="1"/>
      <c r="E42" s="1"/>
      <c r="F42" s="1"/>
      <c r="G42" s="1"/>
      <c r="H42" s="10"/>
      <c r="I42" s="9"/>
    </row>
    <row r="43" spans="2:9" ht="12.75">
      <c r="B43" s="1"/>
      <c r="C43" s="1"/>
      <c r="D43" s="1"/>
      <c r="E43" s="1"/>
      <c r="F43" s="1"/>
      <c r="G43" s="1"/>
      <c r="H43" s="10"/>
      <c r="I43" s="9"/>
    </row>
    <row r="44" spans="2:9" ht="12.75">
      <c r="B44" s="1"/>
      <c r="C44" s="1"/>
      <c r="D44" s="1"/>
      <c r="E44" s="1"/>
      <c r="F44" s="1"/>
      <c r="G44" s="1"/>
      <c r="H44" s="10"/>
      <c r="I44" s="9"/>
    </row>
    <row r="45" spans="2:9" ht="12.75">
      <c r="B45" s="1"/>
      <c r="C45" s="1"/>
      <c r="D45" s="1"/>
      <c r="E45" s="1"/>
      <c r="F45" s="1"/>
      <c r="G45" s="1"/>
      <c r="H45" s="10"/>
      <c r="I45" s="9"/>
    </row>
    <row r="46" spans="2:9" ht="12.75">
      <c r="B46" s="1"/>
      <c r="C46" s="1"/>
      <c r="D46" s="1"/>
      <c r="E46" s="1"/>
      <c r="F46" s="1"/>
      <c r="G46" s="1"/>
      <c r="H46" s="10"/>
      <c r="I46" s="9"/>
    </row>
    <row r="47" spans="2:9" ht="12.75">
      <c r="B47" s="1"/>
      <c r="C47" s="1"/>
      <c r="D47" s="1"/>
      <c r="E47" s="1"/>
      <c r="F47" s="1"/>
      <c r="G47" s="1"/>
      <c r="H47" s="10"/>
      <c r="I47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2003-12-08T18:02:26Z</dcterms:created>
  <dcterms:modified xsi:type="dcterms:W3CDTF">2003-12-09T22:03:56Z</dcterms:modified>
  <cp:category/>
  <cp:version/>
  <cp:contentType/>
  <cp:contentStatus/>
</cp:coreProperties>
</file>